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Lipscomb\Documents\2 - Active Projects\ASHRAE\221\Calculator Beta Release\"/>
    </mc:Choice>
  </mc:AlternateContent>
  <xr:revisionPtr revIDLastSave="0" documentId="13_ncr:1_{6F3D1FF0-BA85-4E9F-9FE8-801E4906F78E}" xr6:coauthVersionLast="47" xr6:coauthVersionMax="47" xr10:uidLastSave="{00000000-0000-0000-0000-000000000000}"/>
  <workbookProtection workbookAlgorithmName="SHA-512" workbookHashValue="xw9g+GwyXai+LfVg3jKE0VPBTs6Cy4WEWNW6lsjx96jbn1ZCZJHAvsbTRw3/CRe2n7ZgBe7c8t9nnJsfMiQDWQ==" workbookSaltValue="jD8wnW2yEV0RrbFvjTchdw==" workbookSpinCount="100000" lockStructure="1"/>
  <bookViews>
    <workbookView showHorizontalScroll="0" xWindow="-120" yWindow="-120" windowWidth="29040" windowHeight="15840" xr2:uid="{C814A133-05A4-4DF2-8C20-3334DB6CAC65}"/>
  </bookViews>
  <sheets>
    <sheet name="Read Me" sheetId="5" r:id="rId1"/>
    <sheet name="Cooling Test I-P" sheetId="3" r:id="rId2"/>
    <sheet name="Heating Test I-P" sheetId="4" r:id="rId3"/>
    <sheet name="221 Tables" sheetId="1" state="hidden" r:id="rId4"/>
    <sheet name="Table Lookups" sheetId="2" state="hidden" r:id="rId5"/>
  </sheets>
  <definedNames>
    <definedName name="_xlnm.Print_Area" localSheetId="1">'Cooling Test I-P'!$C$2:$O$152</definedName>
    <definedName name="_xlnm.Print_Area" localSheetId="2">'Heating Test I-P'!$C$2:$O$152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2" i="4" l="1"/>
  <c r="N60" i="3"/>
  <c r="K63" i="4" a="1"/>
  <c r="K63" i="4" s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6" i="1"/>
  <c r="K62" i="4" a="1"/>
  <c r="K62" i="4" s="1"/>
  <c r="K61" i="4" a="1"/>
  <c r="K61" i="4" s="1"/>
  <c r="K64" i="4" s="1"/>
  <c r="K152" i="4"/>
  <c r="D152" i="4"/>
  <c r="K151" i="4"/>
  <c r="D151" i="4"/>
  <c r="K150" i="4"/>
  <c r="D150" i="4"/>
  <c r="K149" i="4"/>
  <c r="D149" i="4"/>
  <c r="K148" i="4"/>
  <c r="D148" i="4"/>
  <c r="K147" i="4"/>
  <c r="D147" i="4"/>
  <c r="K146" i="4"/>
  <c r="D146" i="4"/>
  <c r="K145" i="4"/>
  <c r="D145" i="4"/>
  <c r="K144" i="4"/>
  <c r="D144" i="4"/>
  <c r="K143" i="4"/>
  <c r="D143" i="4"/>
  <c r="K142" i="4"/>
  <c r="D142" i="4"/>
  <c r="K141" i="4"/>
  <c r="D141" i="4"/>
  <c r="K140" i="4"/>
  <c r="D140" i="4"/>
  <c r="K139" i="4"/>
  <c r="D139" i="4"/>
  <c r="K138" i="4"/>
  <c r="D138" i="4"/>
  <c r="K137" i="4"/>
  <c r="D137" i="4"/>
  <c r="K136" i="4"/>
  <c r="D136" i="4"/>
  <c r="K135" i="4"/>
  <c r="D135" i="4"/>
  <c r="K134" i="4"/>
  <c r="D134" i="4"/>
  <c r="K133" i="4"/>
  <c r="D133" i="4"/>
  <c r="K132" i="4"/>
  <c r="D132" i="4"/>
  <c r="K131" i="4"/>
  <c r="D131" i="4"/>
  <c r="K130" i="4"/>
  <c r="D130" i="4"/>
  <c r="K129" i="4"/>
  <c r="D129" i="4"/>
  <c r="K128" i="4"/>
  <c r="D128" i="4"/>
  <c r="K127" i="4"/>
  <c r="D127" i="4"/>
  <c r="K126" i="4"/>
  <c r="D126" i="4"/>
  <c r="K125" i="4"/>
  <c r="D125" i="4"/>
  <c r="K124" i="4"/>
  <c r="D124" i="4"/>
  <c r="K123" i="4"/>
  <c r="D123" i="4"/>
  <c r="K122" i="4"/>
  <c r="D122" i="4"/>
  <c r="K121" i="4"/>
  <c r="D121" i="4"/>
  <c r="K120" i="4"/>
  <c r="D120" i="4"/>
  <c r="K119" i="4"/>
  <c r="D119" i="4"/>
  <c r="K118" i="4"/>
  <c r="D118" i="4"/>
  <c r="K117" i="4"/>
  <c r="D117" i="4"/>
  <c r="K116" i="4"/>
  <c r="D116" i="4"/>
  <c r="K115" i="4"/>
  <c r="D115" i="4"/>
  <c r="K114" i="4"/>
  <c r="D114" i="4"/>
  <c r="K113" i="4"/>
  <c r="D113" i="4"/>
  <c r="K112" i="4"/>
  <c r="D112" i="4"/>
  <c r="K111" i="4"/>
  <c r="D111" i="4"/>
  <c r="K110" i="4"/>
  <c r="D110" i="4"/>
  <c r="K109" i="4"/>
  <c r="D109" i="4"/>
  <c r="K108" i="4"/>
  <c r="D108" i="4"/>
  <c r="K107" i="4"/>
  <c r="D107" i="4"/>
  <c r="K106" i="4"/>
  <c r="D106" i="4"/>
  <c r="K105" i="4"/>
  <c r="D105" i="4"/>
  <c r="K104" i="4"/>
  <c r="D104" i="4"/>
  <c r="K103" i="4"/>
  <c r="D103" i="4"/>
  <c r="J101" i="4"/>
  <c r="K101" i="4" s="1"/>
  <c r="B101" i="4"/>
  <c r="F62" i="4" s="1"/>
  <c r="F61" i="4"/>
  <c r="B101" i="3"/>
  <c r="K108" i="3"/>
  <c r="N61" i="3"/>
  <c r="D143" i="3"/>
  <c r="D144" i="3"/>
  <c r="D145" i="3"/>
  <c r="D146" i="3"/>
  <c r="D147" i="3"/>
  <c r="D148" i="3"/>
  <c r="D149" i="3"/>
  <c r="D150" i="3"/>
  <c r="D151" i="3"/>
  <c r="D152" i="3"/>
  <c r="K152" i="3"/>
  <c r="K151" i="3"/>
  <c r="K150" i="3"/>
  <c r="K149" i="3"/>
  <c r="K148" i="3"/>
  <c r="K147" i="3"/>
  <c r="K146" i="3"/>
  <c r="K145" i="3"/>
  <c r="K144" i="3"/>
  <c r="K143" i="3"/>
  <c r="K142" i="3"/>
  <c r="D142" i="3"/>
  <c r="K141" i="3"/>
  <c r="D141" i="3"/>
  <c r="K140" i="3"/>
  <c r="D140" i="3"/>
  <c r="K139" i="3"/>
  <c r="D139" i="3"/>
  <c r="K138" i="3"/>
  <c r="D138" i="3"/>
  <c r="K137" i="3"/>
  <c r="D137" i="3"/>
  <c r="K136" i="3"/>
  <c r="D136" i="3"/>
  <c r="K135" i="3"/>
  <c r="D135" i="3"/>
  <c r="K134" i="3"/>
  <c r="D134" i="3"/>
  <c r="K133" i="3"/>
  <c r="D133" i="3"/>
  <c r="K132" i="3"/>
  <c r="D132" i="3"/>
  <c r="K131" i="3"/>
  <c r="D131" i="3"/>
  <c r="K130" i="3"/>
  <c r="D130" i="3"/>
  <c r="K129" i="3"/>
  <c r="D129" i="3"/>
  <c r="K128" i="3"/>
  <c r="D128" i="3"/>
  <c r="K127" i="3"/>
  <c r="D127" i="3"/>
  <c r="K126" i="3"/>
  <c r="D126" i="3"/>
  <c r="K125" i="3"/>
  <c r="D125" i="3"/>
  <c r="K124" i="3"/>
  <c r="D124" i="3"/>
  <c r="K123" i="3"/>
  <c r="D123" i="3"/>
  <c r="K122" i="3"/>
  <c r="D122" i="3"/>
  <c r="K121" i="3"/>
  <c r="D121" i="3"/>
  <c r="K120" i="3"/>
  <c r="D120" i="3"/>
  <c r="K119" i="3"/>
  <c r="D119" i="3"/>
  <c r="K118" i="3"/>
  <c r="D118" i="3"/>
  <c r="K117" i="3"/>
  <c r="D117" i="3"/>
  <c r="K116" i="3"/>
  <c r="D116" i="3"/>
  <c r="K115" i="3"/>
  <c r="D115" i="3"/>
  <c r="K114" i="3"/>
  <c r="D114" i="3"/>
  <c r="K113" i="3"/>
  <c r="D113" i="3"/>
  <c r="K112" i="3"/>
  <c r="D112" i="3"/>
  <c r="K111" i="3"/>
  <c r="D111" i="3"/>
  <c r="K110" i="3"/>
  <c r="D110" i="3"/>
  <c r="K109" i="3"/>
  <c r="D109" i="3"/>
  <c r="D108" i="3"/>
  <c r="K107" i="3"/>
  <c r="D107" i="3"/>
  <c r="K106" i="3"/>
  <c r="D106" i="3"/>
  <c r="K105" i="3"/>
  <c r="D105" i="3"/>
  <c r="K104" i="3"/>
  <c r="D104" i="3"/>
  <c r="K103" i="3"/>
  <c r="D103" i="3"/>
  <c r="F60" i="3"/>
  <c r="F63" i="3" s="1"/>
  <c r="K62" i="3" s="1" a="1"/>
  <c r="K62" i="3" s="1"/>
  <c r="J101" i="3"/>
  <c r="F62" i="3" s="1"/>
  <c r="D101" i="3"/>
  <c r="D101" i="4" l="1"/>
  <c r="F63" i="4"/>
  <c r="N61" i="4" s="1"/>
  <c r="F61" i="3"/>
  <c r="K101" i="3"/>
  <c r="K60" i="3" a="1"/>
  <c r="K60" i="3" s="1"/>
  <c r="K61" i="3" s="1"/>
  <c r="K55" i="4" l="1"/>
  <c r="K57" i="4"/>
  <c r="E57" i="3"/>
  <c r="K54" i="3" l="1"/>
  <c r="K5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<sst xmlns="http://schemas.openxmlformats.org/spreadsheetml/2006/main" count="562" uniqueCount="324">
  <si>
    <t>Cooling Capacity Adjustment Factor Cc as a function of Outside Air Dry Bulb and Evaporator Entering Wetbulb Temperatures</t>
  </si>
  <si>
    <t>Outside Air DB °F (°C)</t>
  </si>
  <si>
    <t>Evaporator Entering WB °F (°C)</t>
  </si>
  <si>
    <t>57°F (13.9°C)</t>
  </si>
  <si>
    <t>59°F (15°C)</t>
  </si>
  <si>
    <t>61°F (16.1°C)</t>
  </si>
  <si>
    <t>63°F (17.2°C)</t>
  </si>
  <si>
    <t>65°F (18.3°C)</t>
  </si>
  <si>
    <t>67°F (19.4°C)</t>
  </si>
  <si>
    <t>69°F (20.6°C)</t>
  </si>
  <si>
    <t>71°F (21.7°C)</t>
  </si>
  <si>
    <t>73°F (22.8°C)</t>
  </si>
  <si>
    <t>75°F (23.9°C)</t>
  </si>
  <si>
    <t>77°F (25°C)</t>
  </si>
  <si>
    <t>79°F (26.1°C)</t>
  </si>
  <si>
    <t>81°F (27.2°C)</t>
  </si>
  <si>
    <t>83°F (28.3°C)</t>
  </si>
  <si>
    <t>85°F (29.4°C)</t>
  </si>
  <si>
    <t>87°F (30.6°C)</t>
  </si>
  <si>
    <t>89°F (31.7°C)</t>
  </si>
  <si>
    <t>91°F (32.8°C)</t>
  </si>
  <si>
    <t>93°F (33.9°C)</t>
  </si>
  <si>
    <t>95°F (35°C)</t>
  </si>
  <si>
    <t>97°F (36.1°C)</t>
  </si>
  <si>
    <t>99°F (37.2°C)</t>
  </si>
  <si>
    <t>101°F (38.3°C)</t>
  </si>
  <si>
    <t>103°F (39.4°C)</t>
  </si>
  <si>
    <t>105°F (40.6°C)</t>
  </si>
  <si>
    <t>Cooling Efficiency Adjustment Factor CE as a function of Outside Air Dry Bulb and Evaporator Entering Wetbulb Temperatures</t>
  </si>
  <si>
    <t>Heat Pump Capacity Adjustment Factor CHP as a function of Outside Air Dry Bulb Temperature</t>
  </si>
  <si>
    <t>CHP</t>
  </si>
  <si>
    <t>35°F (1.7°C)</t>
  </si>
  <si>
    <t>51°F (10.6°C)</t>
  </si>
  <si>
    <t>36°F (2.2°C)</t>
  </si>
  <si>
    <t>52°F (11.1°C)</t>
  </si>
  <si>
    <t>37°F (2.8°C)</t>
  </si>
  <si>
    <t>53°F (11.7°C)</t>
  </si>
  <si>
    <t>38°F (3.3°C)</t>
  </si>
  <si>
    <t>54°F (12.2°C)</t>
  </si>
  <si>
    <t>39°F (3.9°C)</t>
  </si>
  <si>
    <t>55°F (12.8°C)</t>
  </si>
  <si>
    <t>40°F (4.4°C)</t>
  </si>
  <si>
    <t>56°F (13.3°C)</t>
  </si>
  <si>
    <t>41°F (5°C)</t>
  </si>
  <si>
    <t>42°F (5.6°C)</t>
  </si>
  <si>
    <t>58°F (14.4°C)</t>
  </si>
  <si>
    <t>43°F (6.1°C)</t>
  </si>
  <si>
    <t>44°F (6.7°C)</t>
  </si>
  <si>
    <t>60°F (15.6°C)</t>
  </si>
  <si>
    <t>45°F (7.2°C)</t>
  </si>
  <si>
    <t>46°F (7.8°C)</t>
  </si>
  <si>
    <t>62°F (16.7°C)</t>
  </si>
  <si>
    <t>47°F (8.3°C)</t>
  </si>
  <si>
    <t>48°F (8.9°C)</t>
  </si>
  <si>
    <t>64°F (17.8°C)</t>
  </si>
  <si>
    <t>49°F (9.4°C)</t>
  </si>
  <si>
    <t>50°F (10°C)</t>
  </si>
  <si>
    <t>66°F (18.9°C)</t>
  </si>
  <si>
    <r>
      <t>Combustion Appliance Derating Factor C</t>
    </r>
    <r>
      <rPr>
        <b/>
        <i/>
        <sz val="7"/>
        <color theme="1"/>
        <rFont val="Times New Roman"/>
        <family val="1"/>
      </rPr>
      <t>H</t>
    </r>
  </si>
  <si>
    <t>1000 (300)</t>
  </si>
  <si>
    <t>0.96 (0.96)</t>
  </si>
  <si>
    <t>2000 (600)</t>
  </si>
  <si>
    <t>0.93 (0.93)</t>
  </si>
  <si>
    <t>3000 (900)</t>
  </si>
  <si>
    <t>0.90 (0.90)</t>
  </si>
  <si>
    <t>4000 (1200)</t>
  </si>
  <si>
    <t>0.86 (0.86)</t>
  </si>
  <si>
    <t>5000 (1500)</t>
  </si>
  <si>
    <t>0.83 (0.83)</t>
  </si>
  <si>
    <t>6000 (1800)</t>
  </si>
  <si>
    <t>0.80 (0.80)</t>
  </si>
  <si>
    <t>7000 (2100)</t>
  </si>
  <si>
    <t>0.77 (0.77)</t>
  </si>
  <si>
    <t>8000 (2400)</t>
  </si>
  <si>
    <t>0.74 (0.74)</t>
  </si>
  <si>
    <t>9000 (2700)</t>
  </si>
  <si>
    <t>0.71 (0.71)</t>
  </si>
  <si>
    <t>10000 (3000)</t>
  </si>
  <si>
    <t>0.69 (0.69)</t>
  </si>
  <si>
    <t>11000 (3300)</t>
  </si>
  <si>
    <t>0.66 (0.66)</t>
  </si>
  <si>
    <t>12000 (3600)</t>
  </si>
  <si>
    <t>0.64 (0.64)</t>
  </si>
  <si>
    <t>13000 (3900)</t>
  </si>
  <si>
    <t>0.61 (0.61)</t>
  </si>
  <si>
    <t>14000 (4200)</t>
  </si>
  <si>
    <t>0.59 (0.59)</t>
  </si>
  <si>
    <t>15000 (4500)</t>
  </si>
  <si>
    <t>0.56 (0.57)</t>
  </si>
  <si>
    <r>
      <t>Z</t>
    </r>
    <r>
      <rPr>
        <b/>
        <sz val="9"/>
        <color theme="1"/>
        <rFont val="Times New Roman"/>
        <family val="1"/>
      </rPr>
      <t>—Site Elevation,</t>
    </r>
    <r>
      <rPr>
        <b/>
        <i/>
        <sz val="9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ft (m) above Sea Level</t>
    </r>
  </si>
  <si>
    <t>Combustion Appliance Derating Factors by Elevation, I-P (SI)</t>
  </si>
  <si>
    <t>Supply Register #</t>
  </si>
  <si>
    <t>Return Grill #</t>
  </si>
  <si>
    <t>Test Technician</t>
  </si>
  <si>
    <t>Owner</t>
  </si>
  <si>
    <t>Owner's Representative</t>
  </si>
  <si>
    <t>Customer Name</t>
  </si>
  <si>
    <t>Site Address</t>
  </si>
  <si>
    <t>Site Name</t>
  </si>
  <si>
    <t>City</t>
  </si>
  <si>
    <t>State</t>
  </si>
  <si>
    <t>Zip Code</t>
  </si>
  <si>
    <t>Customer Address</t>
  </si>
  <si>
    <t>Site Telephone</t>
  </si>
  <si>
    <t>Owner/Rep Email</t>
  </si>
  <si>
    <t>Testing Company</t>
  </si>
  <si>
    <t>Instrument Make</t>
  </si>
  <si>
    <t>Model</t>
  </si>
  <si>
    <t>Serial</t>
  </si>
  <si>
    <t>Test Date</t>
  </si>
  <si>
    <t>Room/Register Name</t>
  </si>
  <si>
    <t>Room/Grille Name</t>
  </si>
  <si>
    <t>Total System Supply Registers</t>
  </si>
  <si>
    <t>Total System Return Grilles</t>
  </si>
  <si>
    <t>List Options and Accessories (e.g. economizers, other dampers, filters of a type or rating other than those specified by the manufacturer, humidifiers or dehumidifiers, auxiliary cooling or heating coils, and other auxiliary heating devices)</t>
  </si>
  <si>
    <t>Controls calling for all stages of cooling</t>
  </si>
  <si>
    <t>System New or Existing</t>
  </si>
  <si>
    <t>Separate exhaust system(s) off</t>
  </si>
  <si>
    <t>Intermittent auxilliary fan(s) off</t>
  </si>
  <si>
    <t>Occupied Space Temperature 70°F to 80°F</t>
  </si>
  <si>
    <t xml:space="preserve">City </t>
  </si>
  <si>
    <t>National Comfort Institute</t>
  </si>
  <si>
    <t>Project Plans Obtained or Drawn</t>
  </si>
  <si>
    <t>Instrument Type</t>
  </si>
  <si>
    <t>Filter(s) Clean or As-Found</t>
  </si>
  <si>
    <t>Coil(s) Clean or As-Found</t>
  </si>
  <si>
    <t>System Name/Area Served</t>
  </si>
  <si>
    <t>Owner/Rep Tel.</t>
  </si>
  <si>
    <t>Fieldpiece</t>
  </si>
  <si>
    <t>Required for all cooling system tests</t>
  </si>
  <si>
    <t>PROJECT INFORMATION</t>
  </si>
  <si>
    <t>SUPPORTING CALCULATED VALUES</t>
  </si>
  <si>
    <r>
      <rPr>
        <b/>
        <sz val="10"/>
        <color rgb="FF53565A"/>
        <rFont val="Arial"/>
        <family val="2"/>
      </rPr>
      <t>Total Supply Airflow cfm</t>
    </r>
    <r>
      <rPr>
        <i/>
        <sz val="10"/>
        <color rgb="FF53565A"/>
        <rFont val="Arial"/>
        <family val="2"/>
      </rPr>
      <t xml:space="preserve"> Q</t>
    </r>
    <r>
      <rPr>
        <i/>
        <vertAlign val="subscript"/>
        <sz val="10"/>
        <color rgb="FF53565A"/>
        <rFont val="Arial"/>
        <family val="2"/>
      </rPr>
      <t>s</t>
    </r>
  </si>
  <si>
    <r>
      <rPr>
        <b/>
        <sz val="10"/>
        <color rgb="FF53565A"/>
        <rFont val="Arial"/>
        <family val="2"/>
      </rPr>
      <t>Capacity Adjustment Factor</t>
    </r>
    <r>
      <rPr>
        <sz val="10"/>
        <color rgb="FF53565A"/>
        <rFont val="Arial"/>
        <family val="2"/>
      </rPr>
      <t xml:space="preserve"> </t>
    </r>
    <r>
      <rPr>
        <i/>
        <sz val="10"/>
        <color rgb="FF53565A"/>
        <rFont val="Arial"/>
        <family val="2"/>
      </rPr>
      <t>C</t>
    </r>
    <r>
      <rPr>
        <i/>
        <vertAlign val="subscript"/>
        <sz val="10"/>
        <color rgb="FF53565A"/>
        <rFont val="Arial"/>
        <family val="2"/>
      </rPr>
      <t>c</t>
    </r>
  </si>
  <si>
    <r>
      <rPr>
        <b/>
        <sz val="10"/>
        <color rgb="FF53565A"/>
        <rFont val="Arial"/>
        <family val="2"/>
      </rPr>
      <t>Average Supply Enthalpy Btu/lb</t>
    </r>
    <r>
      <rPr>
        <i/>
        <sz val="10"/>
        <color rgb="FF53565A"/>
        <rFont val="Arial"/>
        <family val="2"/>
      </rPr>
      <t xml:space="preserve"> h</t>
    </r>
    <r>
      <rPr>
        <i/>
        <vertAlign val="subscript"/>
        <sz val="10"/>
        <color rgb="FF53565A"/>
        <rFont val="Arial"/>
        <family val="2"/>
      </rPr>
      <t>S</t>
    </r>
  </si>
  <si>
    <r>
      <rPr>
        <b/>
        <sz val="10"/>
        <color rgb="FF53565A"/>
        <rFont val="Arial"/>
        <family val="2"/>
      </rPr>
      <t>Average Return Enthalpy Btu/lb</t>
    </r>
    <r>
      <rPr>
        <i/>
        <sz val="10"/>
        <color rgb="FF53565A"/>
        <rFont val="Arial"/>
        <family val="2"/>
      </rPr>
      <t xml:space="preserve"> h</t>
    </r>
    <r>
      <rPr>
        <i/>
        <vertAlign val="subscript"/>
        <sz val="10"/>
        <color rgb="FF53565A"/>
        <rFont val="Arial"/>
        <family val="2"/>
      </rPr>
      <t>R</t>
    </r>
  </si>
  <si>
    <r>
      <rPr>
        <b/>
        <sz val="10"/>
        <color rgb="FF53565A"/>
        <rFont val="Arial"/>
        <family val="2"/>
      </rPr>
      <t>Calculated Coil Entering Wet-bulb °F</t>
    </r>
    <r>
      <rPr>
        <sz val="10"/>
        <color rgb="FF53565A"/>
        <rFont val="Arial"/>
        <family val="2"/>
      </rPr>
      <t xml:space="preserve"> </t>
    </r>
    <r>
      <rPr>
        <i/>
        <sz val="10"/>
        <color rgb="FF53565A"/>
        <rFont val="Arial"/>
        <family val="2"/>
      </rPr>
      <t>T</t>
    </r>
    <r>
      <rPr>
        <i/>
        <vertAlign val="subscript"/>
        <sz val="10"/>
        <color rgb="FF53565A"/>
        <rFont val="Arial"/>
        <family val="2"/>
      </rPr>
      <t>wb coil</t>
    </r>
  </si>
  <si>
    <r>
      <t xml:space="preserve">Efficiency Adjustment Factor </t>
    </r>
    <r>
      <rPr>
        <i/>
        <sz val="10"/>
        <color rgb="FF53565A"/>
        <rFont val="Arial"/>
        <family val="2"/>
      </rPr>
      <t>C</t>
    </r>
    <r>
      <rPr>
        <i/>
        <vertAlign val="subscript"/>
        <sz val="10"/>
        <color rgb="FF53565A"/>
        <rFont val="Arial"/>
        <family val="2"/>
      </rPr>
      <t>E</t>
    </r>
  </si>
  <si>
    <r>
      <rPr>
        <b/>
        <sz val="10"/>
        <color rgb="FF53565A"/>
        <rFont val="Arial"/>
        <family val="2"/>
      </rPr>
      <t>Outdoor Temperature °F</t>
    </r>
    <r>
      <rPr>
        <sz val="10"/>
        <color rgb="FF53565A"/>
        <rFont val="Arial"/>
        <family val="2"/>
      </rPr>
      <t xml:space="preserve"> </t>
    </r>
    <r>
      <rPr>
        <i/>
        <sz val="10"/>
        <color rgb="FF53565A"/>
        <rFont val="Arial"/>
        <family val="2"/>
      </rPr>
      <t>T</t>
    </r>
    <r>
      <rPr>
        <i/>
        <vertAlign val="subscript"/>
        <sz val="10"/>
        <color rgb="FF53565A"/>
        <rFont val="Arial"/>
        <family val="2"/>
      </rPr>
      <t>oa</t>
    </r>
  </si>
  <si>
    <r>
      <rPr>
        <b/>
        <sz val="10"/>
        <color rgb="FF53565A"/>
        <rFont val="Arial"/>
        <family val="2"/>
      </rPr>
      <t>Total Equipment Power W</t>
    </r>
    <r>
      <rPr>
        <i/>
        <sz val="10"/>
        <color rgb="FF53565A"/>
        <rFont val="Arial"/>
        <family val="2"/>
      </rPr>
      <t xml:space="preserve"> P</t>
    </r>
    <r>
      <rPr>
        <i/>
        <vertAlign val="subscript"/>
        <sz val="10"/>
        <color rgb="FF53565A"/>
        <rFont val="Arial"/>
        <family val="2"/>
      </rPr>
      <t>equip</t>
    </r>
  </si>
  <si>
    <r>
      <rPr>
        <b/>
        <sz val="10"/>
        <color rgb="FF53565A"/>
        <rFont val="Arial"/>
        <family val="2"/>
      </rPr>
      <t>Equipment Entering Wet-bulb °F</t>
    </r>
    <r>
      <rPr>
        <sz val="10"/>
        <color rgb="FF53565A"/>
        <rFont val="Arial"/>
        <family val="2"/>
      </rPr>
      <t xml:space="preserve"> </t>
    </r>
    <r>
      <rPr>
        <i/>
        <sz val="10"/>
        <color rgb="FF53565A"/>
        <rFont val="Arial"/>
        <family val="2"/>
      </rPr>
      <t>T</t>
    </r>
    <r>
      <rPr>
        <i/>
        <vertAlign val="subscript"/>
        <sz val="10"/>
        <color rgb="FF53565A"/>
        <rFont val="Arial"/>
        <family val="2"/>
      </rPr>
      <t>wb ent</t>
    </r>
  </si>
  <si>
    <r>
      <t xml:space="preserve">Outdoor Enthalpy Btu/lb </t>
    </r>
    <r>
      <rPr>
        <i/>
        <sz val="10"/>
        <color rgb="FF53565A"/>
        <rFont val="Arial"/>
        <family val="2"/>
      </rPr>
      <t>h</t>
    </r>
    <r>
      <rPr>
        <i/>
        <vertAlign val="subscript"/>
        <sz val="10"/>
        <color rgb="FF53565A"/>
        <rFont val="Arial"/>
        <family val="2"/>
      </rPr>
      <t>oa</t>
    </r>
  </si>
  <si>
    <r>
      <rPr>
        <b/>
        <sz val="10"/>
        <color rgb="FF53565A"/>
        <rFont val="Arial"/>
        <family val="2"/>
      </rPr>
      <t>Supply Fan Power W</t>
    </r>
    <r>
      <rPr>
        <sz val="10"/>
        <color rgb="FF53565A"/>
        <rFont val="Arial"/>
        <family val="2"/>
      </rPr>
      <t xml:space="preserve"> </t>
    </r>
    <r>
      <rPr>
        <i/>
        <sz val="10"/>
        <color rgb="FF53565A"/>
        <rFont val="Arial"/>
        <family val="2"/>
      </rPr>
      <t>P</t>
    </r>
    <r>
      <rPr>
        <i/>
        <vertAlign val="subscript"/>
        <sz val="10"/>
        <color rgb="FF53565A"/>
        <rFont val="Arial"/>
        <family val="2"/>
      </rPr>
      <t>fan</t>
    </r>
  </si>
  <si>
    <r>
      <t xml:space="preserve">Outdoor Wet-bulb °F </t>
    </r>
    <r>
      <rPr>
        <i/>
        <sz val="10"/>
        <color rgb="FF53565A"/>
        <rFont val="Arial"/>
        <family val="2"/>
      </rPr>
      <t>T</t>
    </r>
    <r>
      <rPr>
        <i/>
        <vertAlign val="subscript"/>
        <sz val="10"/>
        <color rgb="FF53565A"/>
        <rFont val="Arial"/>
        <family val="2"/>
      </rPr>
      <t>wb oa</t>
    </r>
  </si>
  <si>
    <r>
      <rPr>
        <b/>
        <sz val="10"/>
        <color rgb="FF53565A"/>
        <rFont val="Arial"/>
        <family val="2"/>
      </rPr>
      <t>Airflow scfm</t>
    </r>
    <r>
      <rPr>
        <i/>
        <sz val="10"/>
        <color rgb="FF53565A"/>
        <rFont val="Arial"/>
        <family val="2"/>
      </rPr>
      <t xml:space="preserve"> Q</t>
    </r>
    <r>
      <rPr>
        <i/>
        <vertAlign val="subscript"/>
        <sz val="10"/>
        <color rgb="FF53565A"/>
        <rFont val="Arial"/>
        <family val="2"/>
      </rPr>
      <t>Sn</t>
    </r>
  </si>
  <si>
    <r>
      <rPr>
        <b/>
        <sz val="10"/>
        <color rgb="FF53565A"/>
        <rFont val="Arial"/>
        <family val="2"/>
      </rPr>
      <t>Enthalpy Btu/lb</t>
    </r>
    <r>
      <rPr>
        <i/>
        <sz val="10"/>
        <color rgb="FF53565A"/>
        <rFont val="Arial"/>
        <family val="2"/>
      </rPr>
      <t xml:space="preserve"> h</t>
    </r>
    <r>
      <rPr>
        <i/>
        <vertAlign val="subscript"/>
        <sz val="10"/>
        <color rgb="FF53565A"/>
        <rFont val="Arial"/>
        <family val="2"/>
      </rPr>
      <t>Sn hS</t>
    </r>
  </si>
  <si>
    <r>
      <rPr>
        <b/>
        <sz val="10"/>
        <color rgb="FF53565A"/>
        <rFont val="Arial"/>
        <family val="2"/>
      </rPr>
      <t>Enthalpy Btu/lb</t>
    </r>
    <r>
      <rPr>
        <i/>
        <sz val="10"/>
        <color rgb="FF53565A"/>
        <rFont val="Arial"/>
        <family val="2"/>
      </rPr>
      <t xml:space="preserve"> h</t>
    </r>
    <r>
      <rPr>
        <i/>
        <vertAlign val="subscript"/>
        <sz val="10"/>
        <color rgb="FF53565A"/>
        <rFont val="Arial"/>
        <family val="2"/>
      </rPr>
      <t>Rn hR</t>
    </r>
  </si>
  <si>
    <t>Required for systems with outdoor air ventilation</t>
  </si>
  <si>
    <t>Required for ICS-eer</t>
  </si>
  <si>
    <t>MEASUREMENT DATA</t>
  </si>
  <si>
    <t>Benjamin Lipscomb</t>
  </si>
  <si>
    <t>Site Elevation ft</t>
  </si>
  <si>
    <t>Cooling Coil Make</t>
  </si>
  <si>
    <t>Nominal Cooling Tonnage</t>
  </si>
  <si>
    <t>Obtained</t>
  </si>
  <si>
    <t>Kitchen</t>
  </si>
  <si>
    <t>Bed 1</t>
  </si>
  <si>
    <t>min supply</t>
  </si>
  <si>
    <t>min return</t>
  </si>
  <si>
    <t>TEST RESULTS</t>
  </si>
  <si>
    <t>EQUIPMENT DATA</t>
  </si>
  <si>
    <t>SYSTEM DATA</t>
  </si>
  <si>
    <t xml:space="preserve">COOLING MODE SYSTEM STARTUP
</t>
  </si>
  <si>
    <t>Calibration Date</t>
  </si>
  <si>
    <r>
      <rPr>
        <b/>
        <i/>
        <sz val="10"/>
        <color rgb="FF53565A"/>
        <rFont val="Arial"/>
        <family val="2"/>
      </rPr>
      <t xml:space="preserve">System Operating Requirements </t>
    </r>
    <r>
      <rPr>
        <b/>
        <sz val="10"/>
        <color rgb="FF53565A"/>
        <rFont val="Arial"/>
        <family val="2"/>
      </rPr>
      <t>met</t>
    </r>
  </si>
  <si>
    <t>Economizer in minimum ventilation pos.</t>
  </si>
  <si>
    <t>Windows closed, doors in normal occupied pos.</t>
  </si>
  <si>
    <t>Coil entering wet-bulb 57° to 73°F</t>
  </si>
  <si>
    <t>Outdoor air temperature 63°F to 105°F</t>
  </si>
  <si>
    <t>Ben Lipscomb</t>
  </si>
  <si>
    <t>SUPPLY REGISTER DATA</t>
  </si>
  <si>
    <t>RETURN GRILLE DATA</t>
  </si>
  <si>
    <t>Lipscomb Residence</t>
  </si>
  <si>
    <t>INSTRUMENTATION</t>
  </si>
  <si>
    <t>Company Address</t>
  </si>
  <si>
    <t>Company Telephone</t>
  </si>
  <si>
    <r>
      <rPr>
        <b/>
        <sz val="10"/>
        <color rgb="FF53565A"/>
        <rFont val="Arial"/>
        <family val="2"/>
      </rPr>
      <t>Rated Gross Cooling Capacity Btu/h</t>
    </r>
    <r>
      <rPr>
        <b/>
        <i/>
        <sz val="10"/>
        <color rgb="FF53565A"/>
        <rFont val="Arial"/>
        <family val="2"/>
      </rPr>
      <t xml:space="preserve"> q</t>
    </r>
    <r>
      <rPr>
        <b/>
        <i/>
        <vertAlign val="subscript"/>
        <sz val="10"/>
        <color rgb="FF53565A"/>
        <rFont val="Arial"/>
        <family val="2"/>
      </rPr>
      <t>C rated</t>
    </r>
  </si>
  <si>
    <r>
      <rPr>
        <b/>
        <sz val="10"/>
        <color rgb="FF53565A"/>
        <rFont val="Arial"/>
        <family val="2"/>
      </rPr>
      <t>Adjusted Capacity Btu/h</t>
    </r>
    <r>
      <rPr>
        <sz val="10"/>
        <color rgb="FF53565A"/>
        <rFont val="Arial"/>
        <family val="2"/>
      </rPr>
      <t xml:space="preserve"> </t>
    </r>
    <r>
      <rPr>
        <i/>
        <sz val="10"/>
        <color rgb="FF53565A"/>
        <rFont val="Arial"/>
        <family val="2"/>
      </rPr>
      <t>q</t>
    </r>
    <r>
      <rPr>
        <i/>
        <vertAlign val="subscript"/>
        <sz val="10"/>
        <color rgb="FF53565A"/>
        <rFont val="Arial"/>
        <family val="2"/>
      </rPr>
      <t>C spec</t>
    </r>
  </si>
  <si>
    <r>
      <rPr>
        <b/>
        <sz val="10"/>
        <color rgb="FF53565A"/>
        <rFont val="Arial"/>
        <family val="2"/>
      </rPr>
      <t>Measured System Btu/lb</t>
    </r>
    <r>
      <rPr>
        <i/>
        <sz val="10"/>
        <color rgb="FF53565A"/>
        <rFont val="Arial"/>
        <family val="2"/>
      </rPr>
      <t xml:space="preserve"> q</t>
    </r>
    <r>
      <rPr>
        <i/>
        <vertAlign val="subscript"/>
        <sz val="10"/>
        <color rgb="FF53565A"/>
        <rFont val="Arial"/>
        <family val="2"/>
      </rPr>
      <t>C system</t>
    </r>
  </si>
  <si>
    <t>As-Found</t>
  </si>
  <si>
    <t>Existing</t>
  </si>
  <si>
    <t>Entire Home</t>
  </si>
  <si>
    <t>Whitefish</t>
  </si>
  <si>
    <t>MT</t>
  </si>
  <si>
    <t>Field Test and Measurement Data</t>
  </si>
  <si>
    <t>Day and Night</t>
  </si>
  <si>
    <t>N8MSL070171GA</t>
  </si>
  <si>
    <t>A142415999</t>
  </si>
  <si>
    <t>Rheem</t>
  </si>
  <si>
    <t>2568-F0984 1024</t>
  </si>
  <si>
    <t>NA</t>
  </si>
  <si>
    <t>M14-00004780</t>
  </si>
  <si>
    <t>Dining</t>
  </si>
  <si>
    <t>Living 1</t>
  </si>
  <si>
    <t>Living 2</t>
  </si>
  <si>
    <t>Living 3</t>
  </si>
  <si>
    <t>Master Bath</t>
  </si>
  <si>
    <t>Master Bed</t>
  </si>
  <si>
    <t>Bed 2</t>
  </si>
  <si>
    <t>Bed 3</t>
  </si>
  <si>
    <t>Upstairs Bath</t>
  </si>
  <si>
    <t>Guest Bath</t>
  </si>
  <si>
    <t>Dining Room</t>
  </si>
  <si>
    <t>RA1348</t>
  </si>
  <si>
    <t>RCF4821STA</t>
  </si>
  <si>
    <t>Nominal Rated Cooling Airflow cfm</t>
  </si>
  <si>
    <t>Air Capture Hood</t>
  </si>
  <si>
    <t>Multi-Sensor Psychrometer</t>
  </si>
  <si>
    <t>Watt Meter</t>
  </si>
  <si>
    <t>ABT-701</t>
  </si>
  <si>
    <t>Alnor</t>
  </si>
  <si>
    <t>PPO-5917-A</t>
  </si>
  <si>
    <t>JL3RH</t>
  </si>
  <si>
    <t>THKW-94885-59A</t>
  </si>
  <si>
    <t>Extech</t>
  </si>
  <si>
    <t>ECT-18011 1J</t>
  </si>
  <si>
    <t>Error Messages</t>
  </si>
  <si>
    <r>
      <t xml:space="preserve">Required input, unless </t>
    </r>
    <r>
      <rPr>
        <b/>
        <i/>
        <sz val="11"/>
        <color rgb="FFEF3962"/>
        <rFont val="Arial"/>
        <family val="2"/>
      </rPr>
      <t>noted</t>
    </r>
  </si>
  <si>
    <t>Optional input</t>
  </si>
  <si>
    <t>Calculated Value</t>
  </si>
  <si>
    <t>KEY</t>
  </si>
  <si>
    <t>Result Error</t>
  </si>
  <si>
    <t>Result</t>
  </si>
  <si>
    <t>Calculated Value Error</t>
  </si>
  <si>
    <t>Input Error</t>
  </si>
  <si>
    <t>999 Deer Trl</t>
  </si>
  <si>
    <t>555-555-1212</t>
  </si>
  <si>
    <t>xxx@yyy.com</t>
  </si>
  <si>
    <r>
      <t xml:space="preserve">Nominal HP Heating Tonnage </t>
    </r>
    <r>
      <rPr>
        <b/>
        <i/>
        <sz val="10"/>
        <color rgb="FFEF3962"/>
        <rFont val="Arial"/>
        <family val="2"/>
      </rPr>
      <t>if Heat Pump</t>
    </r>
  </si>
  <si>
    <r>
      <t xml:space="preserve">Rated Heating Output Capacity Btu/h </t>
    </r>
    <r>
      <rPr>
        <b/>
        <i/>
        <sz val="10"/>
        <color rgb="FFEF3962"/>
        <rFont val="Arial"/>
        <family val="2"/>
      </rPr>
      <t>if furnace</t>
    </r>
  </si>
  <si>
    <r>
      <t xml:space="preserve">Air Handler/Furnace Make </t>
    </r>
    <r>
      <rPr>
        <b/>
        <i/>
        <sz val="10"/>
        <color rgb="FFEF3962"/>
        <rFont val="Arial"/>
        <family val="2"/>
      </rPr>
      <t>if split system</t>
    </r>
  </si>
  <si>
    <t>Nominal Rated Heating Airflow cfm</t>
  </si>
  <si>
    <r>
      <t xml:space="preserve">Economizer Make </t>
    </r>
    <r>
      <rPr>
        <b/>
        <i/>
        <sz val="10"/>
        <color rgb="FFEF3962"/>
        <rFont val="Arial"/>
        <family val="2"/>
      </rPr>
      <t>if present</t>
    </r>
  </si>
  <si>
    <r>
      <rPr>
        <b/>
        <sz val="10"/>
        <color rgb="FF53565A"/>
        <rFont val="Arial"/>
        <family val="2"/>
      </rPr>
      <t>Rated Heating Capacity Btu/h</t>
    </r>
    <r>
      <rPr>
        <b/>
        <i/>
        <sz val="10"/>
        <color rgb="FF53565A"/>
        <rFont val="Arial"/>
        <family val="2"/>
      </rPr>
      <t xml:space="preserve"> q</t>
    </r>
    <r>
      <rPr>
        <b/>
        <i/>
        <vertAlign val="subscript"/>
        <sz val="10"/>
        <color rgb="FF53565A"/>
        <rFont val="Arial"/>
        <family val="2"/>
      </rPr>
      <t>C rated</t>
    </r>
    <r>
      <rPr>
        <b/>
        <i/>
        <sz val="10"/>
        <color rgb="FF53565A"/>
        <rFont val="Arial"/>
        <family val="2"/>
      </rPr>
      <t xml:space="preserve"> </t>
    </r>
    <r>
      <rPr>
        <b/>
        <i/>
        <sz val="10"/>
        <color rgb="FFEF3962"/>
        <rFont val="Arial"/>
        <family val="2"/>
      </rPr>
      <t>if Heat Pump</t>
    </r>
  </si>
  <si>
    <t>Outdoor/Package Equipment Make</t>
  </si>
  <si>
    <t>Required for IHPS-cop</t>
  </si>
  <si>
    <t>All must be TRUE or NA</t>
  </si>
  <si>
    <r>
      <rPr>
        <b/>
        <sz val="10"/>
        <color rgb="FF53565A"/>
        <rFont val="Arial"/>
        <family val="2"/>
      </rPr>
      <t>Average Supply Temperature °</t>
    </r>
    <r>
      <rPr>
        <i/>
        <sz val="10"/>
        <color rgb="FF53565A"/>
        <rFont val="Arial"/>
        <family val="2"/>
      </rPr>
      <t xml:space="preserve"> T</t>
    </r>
    <r>
      <rPr>
        <i/>
        <vertAlign val="subscript"/>
        <sz val="10"/>
        <color rgb="FF53565A"/>
        <rFont val="Arial"/>
        <family val="2"/>
      </rPr>
      <t>S</t>
    </r>
  </si>
  <si>
    <r>
      <rPr>
        <b/>
        <sz val="10"/>
        <color rgb="FF53565A"/>
        <rFont val="Arial"/>
        <family val="2"/>
      </rPr>
      <t>Average Return Temperature °F</t>
    </r>
    <r>
      <rPr>
        <i/>
        <sz val="10"/>
        <color rgb="FF53565A"/>
        <rFont val="Arial"/>
        <family val="2"/>
      </rPr>
      <t xml:space="preserve"> T</t>
    </r>
    <r>
      <rPr>
        <i/>
        <vertAlign val="subscript"/>
        <sz val="10"/>
        <color rgb="FF53565A"/>
        <rFont val="Arial"/>
        <family val="2"/>
      </rPr>
      <t>R</t>
    </r>
  </si>
  <si>
    <t>*Not currently included in ASHRAE Standard 221-2020, experimental</t>
  </si>
  <si>
    <r>
      <t>H</t>
    </r>
    <r>
      <rPr>
        <b/>
        <vertAlign val="subscript"/>
        <sz val="11"/>
        <color theme="1"/>
        <rFont val="Times New Roman"/>
        <family val="1"/>
      </rPr>
      <t>E</t>
    </r>
  </si>
  <si>
    <t xml:space="preserve"> 35°F (1.7°C) </t>
  </si>
  <si>
    <t xml:space="preserve"> 51°F (10.6°C) </t>
  </si>
  <si>
    <t xml:space="preserve"> 36°F (2.2°C) </t>
  </si>
  <si>
    <t xml:space="preserve"> 52°F (11.1°C) </t>
  </si>
  <si>
    <t xml:space="preserve"> 37°F (2.8°C) </t>
  </si>
  <si>
    <t xml:space="preserve"> 53°F (11.7°C) </t>
  </si>
  <si>
    <t xml:space="preserve"> 38°F (3.3°C) </t>
  </si>
  <si>
    <t xml:space="preserve"> 54°F (12.2°C) </t>
  </si>
  <si>
    <t xml:space="preserve"> 39°F (3.9°C) </t>
  </si>
  <si>
    <t xml:space="preserve"> 55°F (12.8°C) </t>
  </si>
  <si>
    <t xml:space="preserve"> 40°F (4.4°C) </t>
  </si>
  <si>
    <t xml:space="preserve"> 56°F (13.3°C) </t>
  </si>
  <si>
    <t xml:space="preserve"> 41°F (5°C) </t>
  </si>
  <si>
    <t xml:space="preserve"> 57°F (13.9°C) </t>
  </si>
  <si>
    <t xml:space="preserve"> 42°F (5.6°C) </t>
  </si>
  <si>
    <t xml:space="preserve"> 58°F (14.4°C) </t>
  </si>
  <si>
    <t xml:space="preserve"> 43°F (6.1°C) </t>
  </si>
  <si>
    <t xml:space="preserve"> 59°F (15°C) </t>
  </si>
  <si>
    <t xml:space="preserve"> 44°F (6.7°C) </t>
  </si>
  <si>
    <t xml:space="preserve"> 60°F (15.6°C) </t>
  </si>
  <si>
    <t xml:space="preserve"> 45°F (7.2°C) </t>
  </si>
  <si>
    <t xml:space="preserve"> 61°F (16.1°C) </t>
  </si>
  <si>
    <t xml:space="preserve"> 46°F (7.8°C) </t>
  </si>
  <si>
    <t xml:space="preserve"> 62°F (16.7°C) </t>
  </si>
  <si>
    <t xml:space="preserve"> 47°F (8.3°C) </t>
  </si>
  <si>
    <t xml:space="preserve"> 63°F (17.2°C) </t>
  </si>
  <si>
    <t xml:space="preserve"> 48°F (8.9°C) </t>
  </si>
  <si>
    <t xml:space="preserve"> 64°F (17.8°C) </t>
  </si>
  <si>
    <t xml:space="preserve"> 49°F (9.4°C) </t>
  </si>
  <si>
    <t xml:space="preserve"> 65°F (18.3°C) </t>
  </si>
  <si>
    <t xml:space="preserve"> 50°F (10°C) </t>
  </si>
  <si>
    <t xml:space="preserve"> 66°F (18.9°C) </t>
  </si>
  <si>
    <t>Heat Pump</t>
  </si>
  <si>
    <r>
      <t>Heat Pump Efficiency Adjustment Factor H</t>
    </r>
    <r>
      <rPr>
        <b/>
        <vertAlign val="subscript"/>
        <sz val="16"/>
        <color theme="1"/>
        <rFont val="Times New Roman"/>
        <family val="1"/>
      </rPr>
      <t>E</t>
    </r>
    <r>
      <rPr>
        <b/>
        <sz val="16"/>
        <color theme="1"/>
        <rFont val="Times New Roman"/>
        <family val="1"/>
      </rPr>
      <t xml:space="preserve"> as a function of Outside Air Dry Bulb Temperature</t>
    </r>
  </si>
  <si>
    <t>Table below is not yet an official 221 table.</t>
  </si>
  <si>
    <t>HE</t>
  </si>
  <si>
    <r>
      <rPr>
        <b/>
        <sz val="10"/>
        <color rgb="FF53565A"/>
        <rFont val="Arial"/>
        <family val="2"/>
      </rPr>
      <t>Temperature °F</t>
    </r>
    <r>
      <rPr>
        <i/>
        <sz val="10"/>
        <color rgb="FF53565A"/>
        <rFont val="Arial"/>
        <family val="2"/>
      </rPr>
      <t xml:space="preserve"> T</t>
    </r>
    <r>
      <rPr>
        <i/>
        <vertAlign val="subscript"/>
        <sz val="10"/>
        <color rgb="FF53565A"/>
        <rFont val="Arial"/>
        <family val="2"/>
      </rPr>
      <t>Sn TS</t>
    </r>
  </si>
  <si>
    <r>
      <rPr>
        <b/>
        <sz val="10"/>
        <color rgb="FF53565A"/>
        <rFont val="Arial"/>
        <family val="2"/>
      </rPr>
      <t>Tenperature °F</t>
    </r>
    <r>
      <rPr>
        <i/>
        <sz val="10"/>
        <color rgb="FF53565A"/>
        <rFont val="Arial"/>
        <family val="2"/>
      </rPr>
      <t xml:space="preserve"> T</t>
    </r>
    <r>
      <rPr>
        <i/>
        <vertAlign val="subscript"/>
        <sz val="10"/>
        <color rgb="FF53565A"/>
        <rFont val="Arial"/>
        <family val="2"/>
      </rPr>
      <t>Rn TR</t>
    </r>
  </si>
  <si>
    <r>
      <t xml:space="preserve">Cooling/Heating Coil Make </t>
    </r>
    <r>
      <rPr>
        <b/>
        <i/>
        <sz val="10"/>
        <color rgb="FFEF3962"/>
        <rFont val="Arial"/>
        <family val="2"/>
      </rPr>
      <t>if present</t>
    </r>
  </si>
  <si>
    <t>System Being Tested</t>
  </si>
  <si>
    <t>Furnace</t>
  </si>
  <si>
    <t>Heating System Being Tested</t>
  </si>
  <si>
    <r>
      <rPr>
        <b/>
        <sz val="10"/>
        <color rgb="FF53565A"/>
        <rFont val="Arial"/>
        <family val="2"/>
      </rPr>
      <t>Capacity Adjustment Factor</t>
    </r>
    <r>
      <rPr>
        <sz val="10"/>
        <color rgb="FF53565A"/>
        <rFont val="Arial"/>
        <family val="2"/>
      </rPr>
      <t xml:space="preserve"> </t>
    </r>
    <r>
      <rPr>
        <i/>
        <sz val="10"/>
        <color rgb="FF53565A"/>
        <rFont val="Arial"/>
        <family val="2"/>
      </rPr>
      <t>C</t>
    </r>
    <r>
      <rPr>
        <i/>
        <vertAlign val="subscript"/>
        <sz val="10"/>
        <color rgb="FF53565A"/>
        <rFont val="Arial"/>
        <family val="2"/>
      </rPr>
      <t>HP</t>
    </r>
  </si>
  <si>
    <r>
      <t>Combustion Derating Factor C</t>
    </r>
    <r>
      <rPr>
        <b/>
        <vertAlign val="subscript"/>
        <sz val="10"/>
        <color rgb="FF53565A"/>
        <rFont val="Arial"/>
        <family val="2"/>
      </rPr>
      <t>H</t>
    </r>
  </si>
  <si>
    <t>This calculator was developed to comply with ASHRAE Standard 221-2020 by the SSPC-221 Committee. Tool has not yet been approved by ASHRAE for full compliance. Users of this tool must refer to the standard and meet test technician qualifications for full compliance.</t>
  </si>
  <si>
    <r>
      <t xml:space="preserve">Compressor+Cond. Power W </t>
    </r>
    <r>
      <rPr>
        <i/>
        <sz val="10"/>
        <color rgb="FF53565A"/>
        <rFont val="Arial"/>
        <family val="2"/>
      </rPr>
      <t>P</t>
    </r>
    <r>
      <rPr>
        <i/>
        <vertAlign val="subscript"/>
        <sz val="10"/>
        <color rgb="FF53565A"/>
        <rFont val="Arial"/>
        <family val="2"/>
      </rPr>
      <t>cc</t>
    </r>
  </si>
  <si>
    <r>
      <rPr>
        <b/>
        <sz val="10"/>
        <color rgb="FF53565A"/>
        <rFont val="Arial"/>
        <family val="2"/>
      </rPr>
      <t>Adjusted Capacity Btu/h</t>
    </r>
    <r>
      <rPr>
        <sz val="10"/>
        <color rgb="FF53565A"/>
        <rFont val="Arial"/>
        <family val="2"/>
      </rPr>
      <t xml:space="preserve"> </t>
    </r>
    <r>
      <rPr>
        <i/>
        <sz val="10"/>
        <color rgb="FF53565A"/>
        <rFont val="Arial"/>
        <family val="2"/>
      </rPr>
      <t>q</t>
    </r>
    <r>
      <rPr>
        <i/>
        <vertAlign val="subscript"/>
        <sz val="10"/>
        <color rgb="FF53565A"/>
        <rFont val="Arial"/>
        <family val="2"/>
      </rPr>
      <t>H spec</t>
    </r>
  </si>
  <si>
    <r>
      <rPr>
        <b/>
        <sz val="10"/>
        <color rgb="FF53565A"/>
        <rFont val="Arial"/>
        <family val="2"/>
      </rPr>
      <t>Measured System Btu/lb</t>
    </r>
    <r>
      <rPr>
        <i/>
        <sz val="10"/>
        <color rgb="FF53565A"/>
        <rFont val="Arial"/>
        <family val="2"/>
      </rPr>
      <t xml:space="preserve"> q</t>
    </r>
    <r>
      <rPr>
        <i/>
        <vertAlign val="subscript"/>
        <sz val="10"/>
        <color rgb="FF53565A"/>
        <rFont val="Arial"/>
        <family val="2"/>
      </rPr>
      <t>H system</t>
    </r>
  </si>
  <si>
    <r>
      <rPr>
        <b/>
        <sz val="10"/>
        <color rgb="FF53565A"/>
        <rFont val="Arial"/>
        <family val="2"/>
      </rPr>
      <t xml:space="preserve">Outdoor Airflow </t>
    </r>
    <r>
      <rPr>
        <i/>
        <sz val="10"/>
        <color rgb="FF53565A"/>
        <rFont val="Arial"/>
        <family val="2"/>
      </rPr>
      <t>Q</t>
    </r>
    <r>
      <rPr>
        <i/>
        <vertAlign val="subscript"/>
        <sz val="10"/>
        <color rgb="FF53565A"/>
        <rFont val="Arial"/>
        <family val="2"/>
      </rPr>
      <t>oa</t>
    </r>
  </si>
  <si>
    <r>
      <t xml:space="preserve">Equipment Entering Temp °F </t>
    </r>
    <r>
      <rPr>
        <i/>
        <sz val="10"/>
        <color rgb="FF53565A"/>
        <rFont val="Arial"/>
        <family val="2"/>
      </rPr>
      <t>T</t>
    </r>
    <r>
      <rPr>
        <i/>
        <vertAlign val="subscript"/>
        <sz val="10"/>
        <color rgb="FF53565A"/>
        <rFont val="Arial"/>
        <family val="2"/>
      </rPr>
      <t>ent</t>
    </r>
  </si>
  <si>
    <r>
      <t xml:space="preserve">Heating System Performance Ratio </t>
    </r>
    <r>
      <rPr>
        <i/>
        <sz val="12"/>
        <color theme="0"/>
        <rFont val="Arial"/>
        <family val="2"/>
      </rPr>
      <t>HSP-r</t>
    </r>
  </si>
  <si>
    <r>
      <t xml:space="preserve">Installed Heat Pump System COP </t>
    </r>
    <r>
      <rPr>
        <i/>
        <sz val="12"/>
        <color theme="0"/>
        <rFont val="Arial"/>
        <family val="2"/>
      </rPr>
      <t>IHPS-cop*</t>
    </r>
  </si>
  <si>
    <r>
      <t xml:space="preserve">Cooling System Performance Ratio </t>
    </r>
    <r>
      <rPr>
        <i/>
        <sz val="12"/>
        <color theme="0"/>
        <rFont val="Arial"/>
        <family val="2"/>
      </rPr>
      <t>CSP-r</t>
    </r>
  </si>
  <si>
    <r>
      <t xml:space="preserve">Installed Cooling System EER </t>
    </r>
    <r>
      <rPr>
        <i/>
        <sz val="12"/>
        <color theme="0"/>
        <rFont val="Arial"/>
        <family val="2"/>
      </rPr>
      <t>ICS-eer</t>
    </r>
  </si>
  <si>
    <r>
      <t>Equipment Entering Enthalpy</t>
    </r>
    <r>
      <rPr>
        <sz val="10"/>
        <color rgb="FF53565A"/>
        <rFont val="Arial"/>
        <family val="2"/>
      </rPr>
      <t xml:space="preserve"> </t>
    </r>
    <r>
      <rPr>
        <b/>
        <sz val="10"/>
        <color rgb="FF53565A"/>
        <rFont val="Arial"/>
        <family val="2"/>
      </rPr>
      <t>Btu/lb</t>
    </r>
    <r>
      <rPr>
        <sz val="10"/>
        <color rgb="FF53565A"/>
        <rFont val="Arial"/>
        <family val="2"/>
      </rPr>
      <t xml:space="preserve"> </t>
    </r>
    <r>
      <rPr>
        <i/>
        <sz val="10"/>
        <color rgb="FF53565A"/>
        <rFont val="Arial"/>
        <family val="2"/>
      </rPr>
      <t>h</t>
    </r>
    <r>
      <rPr>
        <i/>
        <vertAlign val="subscript"/>
        <sz val="10"/>
        <color rgb="FF53565A"/>
        <rFont val="Arial"/>
        <family val="2"/>
      </rPr>
      <t>ent</t>
    </r>
  </si>
  <si>
    <t>Required for all heating system tests</t>
  </si>
  <si>
    <t>EER or EER2</t>
  </si>
  <si>
    <t>EER</t>
  </si>
  <si>
    <t>EER2</t>
  </si>
  <si>
    <t>Rated Cooling EER/EER2*</t>
  </si>
  <si>
    <t>*EER as defined in AHRI 210/240-2017 or AHRI 340/360-2022, EER2 as defined in AHRI 210/240-2023</t>
  </si>
  <si>
    <r>
      <t>AHRI Certified Reference Number</t>
    </r>
    <r>
      <rPr>
        <b/>
        <sz val="10"/>
        <color rgb="FFEF3962"/>
        <rFont val="Arial"/>
        <family val="2"/>
      </rPr>
      <t xml:space="preserve"> </t>
    </r>
    <r>
      <rPr>
        <b/>
        <i/>
        <sz val="10"/>
        <color rgb="FFEF3962"/>
        <rFont val="Arial"/>
        <family val="2"/>
      </rPr>
      <t>if applicable</t>
    </r>
  </si>
  <si>
    <t>COP or COP2</t>
  </si>
  <si>
    <t>COP</t>
  </si>
  <si>
    <t>COP2</t>
  </si>
  <si>
    <t>Rated Heating COP/COP2*</t>
  </si>
  <si>
    <t>Reference Efficency COP or COP2?*</t>
  </si>
  <si>
    <t>Reference Efficency EER or EER2?*</t>
  </si>
  <si>
    <t>*COP as defined in AHRI 210/240-2017 or AHRI 340/360-2022, COP2 as defined in AHRI 210/240-2023</t>
  </si>
  <si>
    <r>
      <t xml:space="preserve">AHRI Certified Reference Number </t>
    </r>
    <r>
      <rPr>
        <b/>
        <i/>
        <sz val="11"/>
        <color rgb="FFEF3962"/>
        <rFont val="Calibri"/>
        <family val="2"/>
        <scheme val="minor"/>
      </rPr>
      <t>if applicable</t>
    </r>
  </si>
  <si>
    <t>ASHRAE Standard 221 Cooling Test Report - BETAv0.1</t>
  </si>
  <si>
    <t>ASHRAE Standard 221 Heating Test Report - BETAv0.1</t>
  </si>
  <si>
    <t>TECH Sponsored NCI Training</t>
  </si>
  <si>
    <t>Other IOU Sponsored NCI Training</t>
  </si>
  <si>
    <t>Purchase ASHRAE 221-2020</t>
  </si>
  <si>
    <t>Send Feedback</t>
  </si>
  <si>
    <t xml:space="preserve">This beta version calculator for ASHRAE Standard 221 is being provided for participants in the TECH Clean California Initiative to assist in verifying performance and/or efficiency of heat pumps installed in the program. 
</t>
  </si>
  <si>
    <t>Use of the calculator alone does not imply full compliance with ASHRAE Standard 221. Users of this calculator should purchase a copy of ASHRAE 221-2020, available at the link to the right, to gain a full understanding of the requirements of the standard. 
Please also note that the standard includes a section on Test Technician Qualifications required. Users of this calculator are encouraged to attend a TECH or other IOU-sponsored National Comfort Institute Residential System Performance class to learn the skills necessary comply with ASHRAE 221.
Feedback on this beta version is greatly appreciated by the SSPC-221 Committee, and may be sent via email to benl@ncihvac.com</t>
  </si>
  <si>
    <t>Occupied Space Temperature 65°F to 75°F</t>
  </si>
  <si>
    <t>Outdoor air temperature 66°F or lower</t>
  </si>
  <si>
    <t>If Heat Pump, outdoor air temperature 35°F to 65°F</t>
  </si>
  <si>
    <t xml:space="preserve">HEATING MODE SYSTEM STARTUP
</t>
  </si>
  <si>
    <t>Controls calling for all stages of heating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</si>
</sst>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2"/>
      <color rgb="FF53565A"/>
      <name val="Arial"/>
      <family val="2"/>
    </font>
    <font>
      <b/>
      <sz val="10"/>
      <color rgb="FF53565A"/>
      <name val="Arial"/>
      <family val="2"/>
    </font>
    <font>
      <b/>
      <i/>
      <sz val="12"/>
      <color theme="0"/>
      <name val="Arial"/>
      <family val="2"/>
    </font>
    <font>
      <sz val="10"/>
      <color rgb="FF53565A"/>
      <name val="Arial"/>
      <family val="2"/>
    </font>
    <font>
      <i/>
      <sz val="10"/>
      <color rgb="FF53565A"/>
      <name val="Arial"/>
      <family val="2"/>
    </font>
    <font>
      <sz val="11"/>
      <color rgb="FF53565A"/>
      <name val="Arial"/>
      <family val="2"/>
    </font>
    <font>
      <i/>
      <vertAlign val="subscript"/>
      <sz val="10"/>
      <color rgb="FF53565A"/>
      <name val="Arial"/>
      <family val="2"/>
    </font>
    <font>
      <sz val="12"/>
      <color theme="0"/>
      <name val="Arial"/>
      <family val="2"/>
    </font>
    <font>
      <b/>
      <sz val="10"/>
      <name val="Arial"/>
      <family val="2"/>
    </font>
    <font>
      <b/>
      <i/>
      <sz val="10"/>
      <color rgb="FF53565A"/>
      <name val="Arial"/>
      <family val="2"/>
    </font>
    <font>
      <sz val="18"/>
      <color theme="0"/>
      <name val="Arial"/>
      <family val="2"/>
    </font>
    <font>
      <b/>
      <i/>
      <vertAlign val="subscript"/>
      <sz val="10"/>
      <color rgb="FF53565A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11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EF3962"/>
      <name val="Calibri"/>
      <family val="2"/>
      <scheme val="minor"/>
    </font>
    <font>
      <sz val="10"/>
      <color rgb="FFEF3962"/>
      <name val="Calibri"/>
      <family val="2"/>
      <scheme val="minor"/>
    </font>
    <font>
      <b/>
      <i/>
      <sz val="10"/>
      <color rgb="FFEF3962"/>
      <name val="Arial"/>
      <family val="2"/>
    </font>
    <font>
      <b/>
      <i/>
      <sz val="11"/>
      <color rgb="FFEF3962"/>
      <name val="Arial"/>
      <family val="2"/>
    </font>
    <font>
      <b/>
      <sz val="14"/>
      <color rgb="FF53565A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rgb="FFEF39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bscript"/>
      <sz val="11"/>
      <color theme="1"/>
      <name val="Times New Roman"/>
      <family val="1"/>
    </font>
    <font>
      <b/>
      <vertAlign val="subscript"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EF3962"/>
      <name val="Calibri"/>
      <family val="2"/>
      <scheme val="minor"/>
    </font>
    <font>
      <b/>
      <vertAlign val="subscript"/>
      <sz val="10"/>
      <color rgb="FF53565A"/>
      <name val="Arial"/>
      <family val="2"/>
    </font>
    <font>
      <i/>
      <sz val="12"/>
      <color theme="0"/>
      <name val="Arial"/>
      <family val="2"/>
    </font>
    <font>
      <b/>
      <sz val="10"/>
      <color rgb="FFEF3962"/>
      <name val="Arial"/>
      <family val="2"/>
    </font>
    <font>
      <b/>
      <u/>
      <sz val="16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ABC9"/>
        <bgColor indexed="64"/>
      </patternFill>
    </fill>
    <fill>
      <patternFill patternType="solid">
        <fgColor rgb="FF53565A"/>
        <bgColor indexed="64"/>
      </patternFill>
    </fill>
    <fill>
      <patternFill patternType="solid">
        <fgColor rgb="FF70AF16"/>
        <bgColor indexed="64"/>
      </patternFill>
    </fill>
    <fill>
      <patternFill patternType="solid">
        <fgColor rgb="FF00529B"/>
        <bgColor indexed="64"/>
      </patternFill>
    </fill>
    <fill>
      <patternFill patternType="solid">
        <fgColor rgb="FFEF3962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5EB8"/>
      </left>
      <right style="thin">
        <color rgb="FF005EB8"/>
      </right>
      <top style="thin">
        <color rgb="FF005EB8"/>
      </top>
      <bottom style="thin">
        <color rgb="FF005EB8"/>
      </bottom>
      <diagonal/>
    </border>
    <border>
      <left style="thin">
        <color rgb="FF53565A"/>
      </left>
      <right style="thin">
        <color rgb="FF53565A"/>
      </right>
      <top style="thin">
        <color rgb="FF53565A"/>
      </top>
      <bottom style="thin">
        <color rgb="FF53565A"/>
      </bottom>
      <diagonal/>
    </border>
    <border>
      <left style="thin">
        <color rgb="FF005EB8"/>
      </left>
      <right/>
      <top style="thin">
        <color rgb="FF005EB8"/>
      </top>
      <bottom style="thin">
        <color rgb="FF005EB8"/>
      </bottom>
      <diagonal/>
    </border>
    <border>
      <left/>
      <right style="thin">
        <color rgb="FF005EB8"/>
      </right>
      <top style="thin">
        <color rgb="FF005EB8"/>
      </top>
      <bottom style="thin">
        <color rgb="FF005EB8"/>
      </bottom>
      <diagonal/>
    </border>
    <border>
      <left style="thin">
        <color rgb="FF005EB8"/>
      </left>
      <right/>
      <top/>
      <bottom/>
      <diagonal/>
    </border>
    <border>
      <left/>
      <right style="thin">
        <color rgb="FF005EB8"/>
      </right>
      <top/>
      <bottom/>
      <diagonal/>
    </border>
    <border>
      <left/>
      <right/>
      <top style="thin">
        <color rgb="FF005EB8"/>
      </top>
      <bottom style="thin">
        <color rgb="FF005EB8"/>
      </bottom>
      <diagonal/>
    </border>
    <border>
      <left/>
      <right/>
      <top/>
      <bottom style="thin">
        <color rgb="FF005EB8"/>
      </bottom>
      <diagonal/>
    </border>
    <border>
      <left/>
      <right/>
      <top/>
      <bottom style="thin">
        <color rgb="FF53565A"/>
      </bottom>
      <diagonal/>
    </border>
    <border>
      <left style="thin">
        <color rgb="FF53565A"/>
      </left>
      <right/>
      <top style="thin">
        <color rgb="FF53565A"/>
      </top>
      <bottom style="thin">
        <color rgb="FF53565A"/>
      </bottom>
      <diagonal/>
    </border>
    <border>
      <left/>
      <right/>
      <top style="thin">
        <color rgb="FF53565A"/>
      </top>
      <bottom style="thin">
        <color rgb="FF53565A"/>
      </bottom>
      <diagonal/>
    </border>
    <border>
      <left/>
      <right style="thin">
        <color rgb="FF53565A"/>
      </right>
      <top style="thin">
        <color rgb="FF53565A"/>
      </top>
      <bottom style="thin">
        <color rgb="FF53565A"/>
      </bottom>
      <diagonal/>
    </border>
    <border>
      <left style="thin">
        <color rgb="FF70AF16"/>
      </left>
      <right/>
      <top style="thin">
        <color rgb="FF70AF16"/>
      </top>
      <bottom/>
      <diagonal/>
    </border>
    <border>
      <left/>
      <right/>
      <top style="thin">
        <color rgb="FF70AF16"/>
      </top>
      <bottom/>
      <diagonal/>
    </border>
    <border>
      <left/>
      <right style="thin">
        <color rgb="FF70AF16"/>
      </right>
      <top style="thin">
        <color rgb="FF70AF16"/>
      </top>
      <bottom/>
      <diagonal/>
    </border>
    <border>
      <left style="thin">
        <color rgb="FF70AF16"/>
      </left>
      <right/>
      <top/>
      <bottom/>
      <diagonal/>
    </border>
    <border>
      <left/>
      <right style="thin">
        <color rgb="FF70AF16"/>
      </right>
      <top/>
      <bottom/>
      <diagonal/>
    </border>
    <border>
      <left style="thin">
        <color rgb="FF70AF16"/>
      </left>
      <right/>
      <top/>
      <bottom style="thin">
        <color rgb="FF70AF16"/>
      </bottom>
      <diagonal/>
    </border>
    <border>
      <left/>
      <right/>
      <top/>
      <bottom style="thin">
        <color rgb="FF70AF16"/>
      </bottom>
      <diagonal/>
    </border>
    <border>
      <left/>
      <right style="thin">
        <color rgb="FF70AF16"/>
      </right>
      <top/>
      <bottom style="thin">
        <color rgb="FF70AF16"/>
      </bottom>
      <diagonal/>
    </border>
    <border>
      <left style="thin">
        <color rgb="FF005EB8"/>
      </left>
      <right style="thin">
        <color rgb="FF005EB8"/>
      </right>
      <top style="thin">
        <color rgb="FF005EB8"/>
      </top>
      <bottom/>
      <diagonal/>
    </border>
    <border>
      <left style="thin">
        <color rgb="FF70AF16"/>
      </left>
      <right style="thin">
        <color rgb="FF005EB8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dotted">
        <color theme="4"/>
      </left>
      <right/>
      <top style="dotted">
        <color theme="4"/>
      </top>
      <bottom style="dotted">
        <color theme="4"/>
      </bottom>
      <diagonal/>
    </border>
    <border>
      <left/>
      <right/>
      <top style="dotted">
        <color theme="4"/>
      </top>
      <bottom style="dotted">
        <color theme="4"/>
      </bottom>
      <diagonal/>
    </border>
    <border>
      <left/>
      <right style="dotted">
        <color theme="4"/>
      </right>
      <top style="dotted">
        <color theme="4"/>
      </top>
      <bottom style="dotted">
        <color theme="4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1" tint="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60">
    <xf numFmtId="0" fontId="0" fillId="0" borderId="0" xfId="0"/>
    <xf numFmtId="164" fontId="3" fillId="3" borderId="5" xfId="1" applyNumberFormat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/>
    </xf>
    <xf numFmtId="164" fontId="3" fillId="3" borderId="7" xfId="1" applyNumberFormat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 wrapText="1"/>
    </xf>
    <xf numFmtId="2" fontId="4" fillId="0" borderId="10" xfId="1" applyNumberFormat="1" applyFont="1" applyFill="1" applyBorder="1" applyAlignment="1">
      <alignment horizontal="center" vertical="center"/>
    </xf>
    <xf numFmtId="2" fontId="4" fillId="0" borderId="11" xfId="1" applyNumberFormat="1" applyFont="1" applyFill="1" applyBorder="1" applyAlignment="1">
      <alignment horizontal="center" vertical="center"/>
    </xf>
    <xf numFmtId="2" fontId="4" fillId="0" borderId="12" xfId="1" applyNumberFormat="1" applyFont="1" applyFill="1" applyBorder="1" applyAlignment="1">
      <alignment horizontal="center" vertical="center"/>
    </xf>
    <xf numFmtId="2" fontId="4" fillId="0" borderId="13" xfId="2" applyNumberFormat="1" applyFont="1" applyFill="1" applyBorder="1" applyAlignment="1">
      <alignment horizontal="center" vertical="center"/>
    </xf>
    <xf numFmtId="2" fontId="4" fillId="0" borderId="14" xfId="1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2" fontId="4" fillId="0" borderId="15" xfId="2" applyNumberFormat="1" applyFont="1" applyFill="1" applyBorder="1" applyAlignment="1">
      <alignment horizontal="center" vertical="center"/>
    </xf>
    <xf numFmtId="2" fontId="3" fillId="0" borderId="14" xfId="2" applyNumberFormat="1" applyFont="1" applyFill="1" applyBorder="1" applyAlignment="1">
      <alignment horizontal="center" vertical="center"/>
    </xf>
    <xf numFmtId="2" fontId="4" fillId="0" borderId="18" xfId="2" applyNumberFormat="1" applyFont="1" applyFill="1" applyBorder="1" applyAlignment="1">
      <alignment horizontal="center" vertical="center"/>
    </xf>
    <xf numFmtId="2" fontId="4" fillId="0" borderId="19" xfId="1" applyNumberFormat="1" applyFont="1" applyFill="1" applyBorder="1" applyAlignment="1">
      <alignment horizontal="center" vertical="center"/>
    </xf>
    <xf numFmtId="2" fontId="4" fillId="0" borderId="19" xfId="2" applyNumberFormat="1" applyFont="1" applyFill="1" applyBorder="1" applyAlignment="1">
      <alignment horizontal="center" vertical="center"/>
    </xf>
    <xf numFmtId="2" fontId="4" fillId="0" borderId="20" xfId="2" applyNumberFormat="1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left" vertical="center"/>
    </xf>
    <xf numFmtId="164" fontId="3" fillId="3" borderId="6" xfId="1" applyNumberFormat="1" applyFont="1" applyFill="1" applyBorder="1" applyAlignment="1">
      <alignment horizontal="left" vertical="center"/>
    </xf>
    <xf numFmtId="164" fontId="3" fillId="3" borderId="7" xfId="1" applyNumberFormat="1" applyFont="1" applyFill="1" applyBorder="1" applyAlignment="1">
      <alignment horizontal="left" vertical="center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2" fontId="0" fillId="0" borderId="0" xfId="0" applyNumberFormat="1"/>
    <xf numFmtId="0" fontId="0" fillId="0" borderId="0" xfId="0" applyBorder="1"/>
    <xf numFmtId="0" fontId="9" fillId="0" borderId="0" xfId="0" applyFont="1" applyBorder="1"/>
    <xf numFmtId="0" fontId="13" fillId="0" borderId="0" xfId="0" applyFont="1" applyFill="1" applyBorder="1" applyAlignment="1"/>
    <xf numFmtId="0" fontId="15" fillId="0" borderId="0" xfId="0" applyFont="1" applyBorder="1"/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/>
    <xf numFmtId="0" fontId="16" fillId="0" borderId="0" xfId="0" applyFont="1" applyBorder="1"/>
    <xf numFmtId="0" fontId="17" fillId="0" borderId="0" xfId="0" applyFont="1" applyBorder="1"/>
    <xf numFmtId="0" fontId="12" fillId="0" borderId="0" xfId="0" applyFont="1" applyBorder="1" applyAlignment="1"/>
    <xf numFmtId="0" fontId="16" fillId="0" borderId="0" xfId="0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3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38" xfId="0" applyBorder="1"/>
    <xf numFmtId="0" fontId="15" fillId="0" borderId="39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top"/>
    </xf>
    <xf numFmtId="0" fontId="0" fillId="0" borderId="0" xfId="0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2" fontId="17" fillId="0" borderId="31" xfId="0" applyNumberFormat="1" applyFont="1" applyFill="1" applyBorder="1" applyAlignment="1">
      <alignment horizontal="center"/>
    </xf>
    <xf numFmtId="165" fontId="17" fillId="0" borderId="31" xfId="0" applyNumberFormat="1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0" fontId="29" fillId="0" borderId="0" xfId="0" applyFont="1" applyBorder="1"/>
    <xf numFmtId="0" fontId="29" fillId="0" borderId="0" xfId="0" applyFont="1"/>
    <xf numFmtId="0" fontId="10" fillId="0" borderId="0" xfId="0" applyFont="1" applyBorder="1"/>
    <xf numFmtId="0" fontId="30" fillId="0" borderId="0" xfId="0" applyFont="1" applyBorder="1"/>
    <xf numFmtId="0" fontId="31" fillId="0" borderId="0" xfId="0" applyFont="1" applyBorder="1"/>
    <xf numFmtId="0" fontId="31" fillId="0" borderId="0" xfId="0" applyFont="1"/>
    <xf numFmtId="0" fontId="17" fillId="0" borderId="45" xfId="0" applyFont="1" applyBorder="1"/>
    <xf numFmtId="0" fontId="17" fillId="0" borderId="46" xfId="0" applyFont="1" applyBorder="1"/>
    <xf numFmtId="0" fontId="0" fillId="0" borderId="45" xfId="0" applyBorder="1"/>
    <xf numFmtId="0" fontId="0" fillId="0" borderId="46" xfId="0" applyBorder="1"/>
    <xf numFmtId="0" fontId="13" fillId="0" borderId="45" xfId="0" applyFont="1" applyFill="1" applyBorder="1" applyAlignment="1">
      <alignment horizontal="right"/>
    </xf>
    <xf numFmtId="0" fontId="9" fillId="0" borderId="45" xfId="0" applyFont="1" applyBorder="1"/>
    <xf numFmtId="0" fontId="15" fillId="0" borderId="45" xfId="0" applyFont="1" applyFill="1" applyBorder="1"/>
    <xf numFmtId="0" fontId="15" fillId="0" borderId="46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15" fillId="0" borderId="46" xfId="0" applyFont="1" applyFill="1" applyBorder="1"/>
    <xf numFmtId="0" fontId="15" fillId="0" borderId="45" xfId="0" applyFont="1" applyBorder="1"/>
    <xf numFmtId="0" fontId="15" fillId="0" borderId="46" xfId="0" applyFont="1" applyBorder="1"/>
    <xf numFmtId="0" fontId="15" fillId="0" borderId="47" xfId="0" applyFont="1" applyBorder="1"/>
    <xf numFmtId="0" fontId="15" fillId="0" borderId="48" xfId="0" applyFont="1" applyBorder="1"/>
    <xf numFmtId="0" fontId="13" fillId="0" borderId="48" xfId="0" applyFont="1" applyBorder="1" applyAlignment="1"/>
    <xf numFmtId="0" fontId="15" fillId="0" borderId="49" xfId="0" applyFont="1" applyBorder="1"/>
    <xf numFmtId="0" fontId="13" fillId="0" borderId="46" xfId="0" applyFont="1" applyBorder="1" applyAlignment="1">
      <alignment horizontal="center"/>
    </xf>
    <xf numFmtId="0" fontId="15" fillId="0" borderId="46" xfId="0" applyFont="1" applyFill="1" applyBorder="1" applyAlignment="1">
      <alignment horizontal="left" vertical="top" wrapText="1"/>
    </xf>
    <xf numFmtId="0" fontId="13" fillId="0" borderId="45" xfId="0" applyFont="1" applyFill="1" applyBorder="1" applyAlignment="1">
      <alignment horizontal="center" vertical="top" wrapText="1"/>
    </xf>
    <xf numFmtId="0" fontId="13" fillId="0" borderId="46" xfId="0" applyFont="1" applyFill="1" applyBorder="1" applyAlignment="1">
      <alignment horizontal="center" vertical="top"/>
    </xf>
    <xf numFmtId="0" fontId="13" fillId="0" borderId="45" xfId="0" applyFont="1" applyBorder="1" applyAlignment="1">
      <alignment horizontal="center" wrapText="1"/>
    </xf>
    <xf numFmtId="0" fontId="16" fillId="0" borderId="46" xfId="0" applyFont="1" applyBorder="1"/>
    <xf numFmtId="0" fontId="28" fillId="0" borderId="46" xfId="0" applyFont="1" applyFill="1" applyBorder="1" applyAlignment="1">
      <alignment horizontal="center"/>
    </xf>
    <xf numFmtId="0" fontId="15" fillId="0" borderId="47" xfId="0" applyFont="1" applyFill="1" applyBorder="1"/>
    <xf numFmtId="0" fontId="28" fillId="0" borderId="48" xfId="0" applyFont="1" applyFill="1" applyBorder="1" applyAlignment="1">
      <alignment horizontal="center"/>
    </xf>
    <xf numFmtId="2" fontId="28" fillId="0" borderId="48" xfId="0" applyNumberFormat="1" applyFont="1" applyFill="1" applyBorder="1" applyAlignment="1">
      <alignment horizontal="center"/>
    </xf>
    <xf numFmtId="0" fontId="15" fillId="0" borderId="48" xfId="0" applyFont="1" applyFill="1" applyBorder="1"/>
    <xf numFmtId="0" fontId="28" fillId="0" borderId="48" xfId="0" applyFont="1" applyFill="1" applyBorder="1"/>
    <xf numFmtId="1" fontId="17" fillId="0" borderId="31" xfId="0" applyNumberFormat="1" applyFont="1" applyFill="1" applyBorder="1" applyAlignment="1">
      <alignment horizontal="center"/>
    </xf>
    <xf numFmtId="0" fontId="26" fillId="7" borderId="42" xfId="0" applyFont="1" applyFill="1" applyBorder="1" applyAlignment="1">
      <alignment horizontal="center"/>
    </xf>
    <xf numFmtId="0" fontId="27" fillId="7" borderId="44" xfId="0" applyFont="1" applyFill="1" applyBorder="1" applyAlignment="1">
      <alignment horizontal="center"/>
    </xf>
    <xf numFmtId="0" fontId="19" fillId="4" borderId="45" xfId="0" applyFont="1" applyFill="1" applyBorder="1" applyAlignment="1">
      <alignment horizontal="center"/>
    </xf>
    <xf numFmtId="0" fontId="19" fillId="4" borderId="46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right"/>
    </xf>
    <xf numFmtId="0" fontId="0" fillId="0" borderId="45" xfId="0" applyBorder="1" applyAlignment="1">
      <alignment horizontal="right"/>
    </xf>
    <xf numFmtId="0" fontId="21" fillId="0" borderId="45" xfId="0" applyFont="1" applyFill="1" applyBorder="1" applyAlignment="1">
      <alignment horizontal="center" wrapText="1"/>
    </xf>
    <xf numFmtId="0" fontId="21" fillId="0" borderId="46" xfId="0" applyFont="1" applyFill="1" applyBorder="1" applyAlignment="1">
      <alignment horizontal="center" wrapText="1"/>
    </xf>
    <xf numFmtId="0" fontId="11" fillId="0" borderId="45" xfId="0" applyFont="1" applyFill="1" applyBorder="1" applyAlignment="1">
      <alignment horizontal="center" vertical="top" wrapText="1"/>
    </xf>
    <xf numFmtId="0" fontId="11" fillId="0" borderId="46" xfId="0" applyFont="1" applyFill="1" applyBorder="1" applyAlignment="1">
      <alignment horizontal="center" vertical="top" wrapText="1"/>
    </xf>
    <xf numFmtId="0" fontId="16" fillId="0" borderId="45" xfId="0" applyFont="1" applyBorder="1" applyAlignment="1">
      <alignment horizontal="right"/>
    </xf>
    <xf numFmtId="1" fontId="17" fillId="0" borderId="46" xfId="0" applyNumberFormat="1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/>
    </xf>
    <xf numFmtId="0" fontId="15" fillId="0" borderId="45" xfId="0" applyFont="1" applyBorder="1" applyAlignment="1">
      <alignment horizontal="right"/>
    </xf>
    <xf numFmtId="0" fontId="24" fillId="7" borderId="42" xfId="0" applyFont="1" applyFill="1" applyBorder="1" applyAlignment="1">
      <alignment horizontal="center"/>
    </xf>
    <xf numFmtId="0" fontId="25" fillId="7" borderId="44" xfId="0" applyFont="1" applyFill="1" applyBorder="1" applyAlignment="1">
      <alignment horizontal="center"/>
    </xf>
    <xf numFmtId="0" fontId="13" fillId="0" borderId="45" xfId="0" applyFont="1" applyBorder="1" applyAlignment="1">
      <alignment horizontal="center"/>
    </xf>
    <xf numFmtId="14" fontId="28" fillId="0" borderId="46" xfId="0" applyNumberFormat="1" applyFont="1" applyFill="1" applyBorder="1" applyAlignment="1">
      <alignment horizontal="center"/>
    </xf>
    <xf numFmtId="0" fontId="13" fillId="0" borderId="45" xfId="0" applyFont="1" applyFill="1" applyBorder="1" applyAlignment="1">
      <alignment horizontal="right" vertical="top"/>
    </xf>
    <xf numFmtId="0" fontId="13" fillId="0" borderId="45" xfId="0" applyFont="1" applyFill="1" applyBorder="1" applyAlignment="1">
      <alignment horizontal="right" vertical="top" wrapText="1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0" fontId="16" fillId="0" borderId="45" xfId="0" applyFont="1" applyBorder="1" applyAlignment="1"/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0" fillId="0" borderId="49" xfId="0" applyBorder="1"/>
    <xf numFmtId="0" fontId="28" fillId="0" borderId="5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6" fillId="0" borderId="0" xfId="0" applyFont="1" applyBorder="1" applyAlignment="1"/>
    <xf numFmtId="0" fontId="13" fillId="0" borderId="0" xfId="0" applyFont="1" applyBorder="1"/>
    <xf numFmtId="0" fontId="13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0" xfId="0" applyFont="1" applyBorder="1"/>
    <xf numFmtId="0" fontId="13" fillId="0" borderId="0" xfId="0" applyFont="1" applyBorder="1" applyAlignment="1">
      <alignment horizontal="right"/>
    </xf>
    <xf numFmtId="0" fontId="28" fillId="0" borderId="48" xfId="0" applyFont="1" applyFill="1" applyBorder="1" applyAlignment="1">
      <alignment horizontal="center"/>
    </xf>
    <xf numFmtId="0" fontId="34" fillId="0" borderId="0" xfId="0" applyFont="1" applyBorder="1" applyAlignment="1">
      <alignment vertical="center"/>
    </xf>
    <xf numFmtId="0" fontId="41" fillId="0" borderId="0" xfId="0" applyFont="1"/>
    <xf numFmtId="0" fontId="0" fillId="0" borderId="71" xfId="0" applyBorder="1"/>
    <xf numFmtId="0" fontId="0" fillId="0" borderId="0" xfId="0" applyBorder="1"/>
    <xf numFmtId="0" fontId="28" fillId="0" borderId="30" xfId="0" applyFont="1" applyFill="1" applyBorder="1" applyAlignment="1" applyProtection="1">
      <alignment horizontal="center"/>
      <protection locked="0"/>
    </xf>
    <xf numFmtId="0" fontId="28" fillId="0" borderId="52" xfId="0" applyFont="1" applyFill="1" applyBorder="1" applyAlignment="1" applyProtection="1">
      <alignment horizontal="center"/>
      <protection locked="0"/>
    </xf>
    <xf numFmtId="0" fontId="28" fillId="0" borderId="33" xfId="0" applyFont="1" applyFill="1" applyBorder="1" applyAlignment="1" applyProtection="1">
      <alignment horizontal="center"/>
      <protection locked="0"/>
    </xf>
    <xf numFmtId="0" fontId="28" fillId="0" borderId="30" xfId="0" applyFont="1" applyFill="1" applyBorder="1" applyAlignment="1" applyProtection="1">
      <alignment horizontal="center" vertical="center"/>
      <protection locked="0"/>
    </xf>
    <xf numFmtId="14" fontId="28" fillId="0" borderId="30" xfId="0" applyNumberFormat="1" applyFont="1" applyFill="1" applyBorder="1" applyAlignment="1" applyProtection="1">
      <alignment horizontal="center"/>
      <protection locked="0"/>
    </xf>
    <xf numFmtId="165" fontId="28" fillId="0" borderId="30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2" fontId="28" fillId="0" borderId="0" xfId="0" applyNumberFormat="1" applyFont="1" applyFill="1" applyBorder="1" applyAlignment="1" applyProtection="1">
      <alignment horizontal="center"/>
      <protection locked="0"/>
    </xf>
    <xf numFmtId="0" fontId="17" fillId="0" borderId="31" xfId="0" applyFont="1" applyFill="1" applyBorder="1" applyAlignment="1" applyProtection="1">
      <alignment horizontal="center"/>
      <protection locked="0"/>
    </xf>
    <xf numFmtId="165" fontId="17" fillId="0" borderId="31" xfId="0" applyNumberFormat="1" applyFont="1" applyFill="1" applyBorder="1" applyAlignment="1" applyProtection="1">
      <alignment horizontal="center"/>
      <protection locked="0"/>
    </xf>
    <xf numFmtId="2" fontId="17" fillId="0" borderId="31" xfId="0" applyNumberFormat="1" applyFont="1" applyFill="1" applyBorder="1" applyAlignment="1" applyProtection="1">
      <alignment horizontal="center"/>
      <protection locked="0"/>
    </xf>
    <xf numFmtId="1" fontId="17" fillId="0" borderId="31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Protection="1">
      <protection locked="0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45" fillId="9" borderId="0" xfId="3" applyFont="1" applyFill="1" applyBorder="1" applyAlignment="1" applyProtection="1">
      <alignment horizontal="center" vertical="center"/>
      <protection locked="0"/>
    </xf>
    <xf numFmtId="0" fontId="45" fillId="9" borderId="0" xfId="3" applyFont="1" applyFill="1" applyAlignment="1" applyProtection="1">
      <alignment horizontal="center" vertical="center"/>
      <protection locked="0"/>
    </xf>
    <xf numFmtId="0" fontId="45" fillId="9" borderId="0" xfId="3" applyFont="1" applyFill="1" applyAlignment="1" applyProtection="1">
      <alignment horizontal="center" vertical="center" wrapText="1"/>
      <protection locked="0"/>
    </xf>
    <xf numFmtId="0" fontId="46" fillId="9" borderId="0" xfId="3" applyFont="1" applyFill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/>
    </xf>
    <xf numFmtId="9" fontId="22" fillId="8" borderId="0" xfId="2" applyFont="1" applyFill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0" fillId="0" borderId="63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64" xfId="0" applyBorder="1" applyAlignment="1">
      <alignment vertical="top" wrapText="1"/>
    </xf>
    <xf numFmtId="0" fontId="0" fillId="0" borderId="6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6" xfId="0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69" xfId="0" applyBorder="1" applyAlignment="1">
      <alignment vertical="top" wrapText="1"/>
    </xf>
    <xf numFmtId="0" fontId="36" fillId="0" borderId="0" xfId="0" applyFont="1" applyBorder="1" applyAlignment="1">
      <alignment horizontal="center"/>
    </xf>
    <xf numFmtId="0" fontId="32" fillId="0" borderId="0" xfId="0" applyFont="1" applyFill="1" applyBorder="1" applyAlignment="1">
      <alignment horizontal="center" vertical="top" wrapText="1"/>
    </xf>
    <xf numFmtId="0" fontId="28" fillId="0" borderId="52" xfId="0" applyFont="1" applyFill="1" applyBorder="1" applyAlignment="1" applyProtection="1">
      <alignment horizontal="center"/>
      <protection locked="0"/>
    </xf>
    <xf numFmtId="0" fontId="28" fillId="8" borderId="53" xfId="0" applyFont="1" applyFill="1" applyBorder="1" applyAlignment="1">
      <alignment horizontal="center"/>
    </xf>
    <xf numFmtId="0" fontId="28" fillId="8" borderId="61" xfId="0" applyFont="1" applyFill="1" applyBorder="1" applyAlignment="1">
      <alignment horizontal="center"/>
    </xf>
    <xf numFmtId="0" fontId="28" fillId="0" borderId="55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0" fontId="28" fillId="0" borderId="57" xfId="0" applyFont="1" applyBorder="1" applyAlignment="1">
      <alignment horizontal="center"/>
    </xf>
    <xf numFmtId="9" fontId="22" fillId="6" borderId="0" xfId="2" applyFont="1" applyFill="1" applyBorder="1" applyAlignment="1">
      <alignment horizontal="center"/>
    </xf>
    <xf numFmtId="0" fontId="17" fillId="8" borderId="59" xfId="0" applyFont="1" applyFill="1" applyBorder="1" applyAlignment="1">
      <alignment horizontal="center"/>
    </xf>
    <xf numFmtId="0" fontId="17" fillId="8" borderId="60" xfId="0" applyFont="1" applyFill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8" fillId="0" borderId="61" xfId="0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28" fillId="0" borderId="33" xfId="0" applyFont="1" applyFill="1" applyBorder="1" applyAlignment="1" applyProtection="1">
      <alignment horizontal="center"/>
      <protection locked="0"/>
    </xf>
    <xf numFmtId="0" fontId="28" fillId="0" borderId="30" xfId="0" applyFont="1" applyFill="1" applyBorder="1" applyAlignment="1" applyProtection="1">
      <alignment horizontal="center"/>
      <protection locked="0"/>
    </xf>
    <xf numFmtId="0" fontId="28" fillId="0" borderId="32" xfId="0" applyFont="1" applyFill="1" applyBorder="1" applyAlignment="1" applyProtection="1">
      <alignment horizontal="center"/>
      <protection locked="0"/>
    </xf>
    <xf numFmtId="0" fontId="28" fillId="0" borderId="36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right"/>
    </xf>
    <xf numFmtId="0" fontId="13" fillId="0" borderId="35" xfId="0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11" fillId="0" borderId="33" xfId="0" applyFont="1" applyFill="1" applyBorder="1" applyAlignment="1" applyProtection="1">
      <alignment horizontal="center" vertical="top" wrapText="1"/>
      <protection locked="0"/>
    </xf>
    <xf numFmtId="0" fontId="11" fillId="0" borderId="30" xfId="0" applyFont="1" applyFill="1" applyBorder="1" applyAlignment="1" applyProtection="1">
      <alignment horizontal="center" vertical="top" wrapText="1"/>
      <protection locked="0"/>
    </xf>
    <xf numFmtId="0" fontId="11" fillId="0" borderId="32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 vertical="top"/>
    </xf>
    <xf numFmtId="0" fontId="13" fillId="0" borderId="35" xfId="0" applyFont="1" applyFill="1" applyBorder="1" applyAlignment="1">
      <alignment horizontal="right" vertical="top"/>
    </xf>
    <xf numFmtId="0" fontId="13" fillId="0" borderId="34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34" xfId="0" applyFont="1" applyFill="1" applyBorder="1" applyAlignment="1">
      <alignment horizontal="right"/>
    </xf>
    <xf numFmtId="0" fontId="26" fillId="7" borderId="43" xfId="0" applyFont="1" applyFill="1" applyBorder="1" applyAlignment="1">
      <alignment horizontal="center"/>
    </xf>
    <xf numFmtId="0" fontId="27" fillId="7" borderId="43" xfId="0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2" fillId="0" borderId="31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/>
    </xf>
    <xf numFmtId="2" fontId="22" fillId="6" borderId="0" xfId="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0" fillId="0" borderId="0" xfId="0" applyBorder="1"/>
    <xf numFmtId="0" fontId="37" fillId="0" borderId="32" xfId="3" applyFill="1" applyBorder="1" applyAlignment="1" applyProtection="1">
      <alignment horizontal="center"/>
      <protection locked="0"/>
    </xf>
    <xf numFmtId="14" fontId="28" fillId="0" borderId="30" xfId="0" applyNumberFormat="1" applyFont="1" applyFill="1" applyBorder="1" applyAlignment="1" applyProtection="1">
      <alignment horizontal="center"/>
      <protection locked="0"/>
    </xf>
    <xf numFmtId="0" fontId="15" fillId="0" borderId="36" xfId="0" applyFont="1" applyBorder="1"/>
    <xf numFmtId="0" fontId="13" fillId="0" borderId="0" xfId="0" applyFont="1" applyFill="1" applyBorder="1" applyAlignment="1">
      <alignment horizontal="right" vertical="top" wrapText="1"/>
    </xf>
    <xf numFmtId="0" fontId="13" fillId="0" borderId="35" xfId="0" applyFont="1" applyFill="1" applyBorder="1" applyAlignment="1">
      <alignment horizontal="right" vertical="top" wrapText="1"/>
    </xf>
    <xf numFmtId="0" fontId="13" fillId="0" borderId="37" xfId="0" applyFont="1" applyFill="1" applyBorder="1" applyAlignment="1">
      <alignment horizontal="center"/>
    </xf>
    <xf numFmtId="0" fontId="9" fillId="0" borderId="0" xfId="0" applyFont="1" applyBorder="1"/>
    <xf numFmtId="0" fontId="28" fillId="0" borderId="50" xfId="0" applyFont="1" applyFill="1" applyBorder="1" applyAlignment="1" applyProtection="1">
      <alignment horizontal="center"/>
      <protection locked="0"/>
    </xf>
    <xf numFmtId="0" fontId="0" fillId="0" borderId="36" xfId="0" applyBorder="1"/>
    <xf numFmtId="0" fontId="28" fillId="0" borderId="0" xfId="0" applyFont="1" applyFill="1" applyBorder="1" applyAlignment="1" applyProtection="1">
      <alignment horizontal="center"/>
      <protection locked="0"/>
    </xf>
    <xf numFmtId="0" fontId="32" fillId="0" borderId="39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/>
    </xf>
    <xf numFmtId="0" fontId="24" fillId="7" borderId="43" xfId="0" applyFont="1" applyFill="1" applyBorder="1" applyAlignment="1">
      <alignment horizontal="center"/>
    </xf>
    <xf numFmtId="0" fontId="25" fillId="7" borderId="43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9" fontId="22" fillId="6" borderId="0" xfId="2" applyFont="1" applyFill="1" applyBorder="1" applyAlignment="1" applyProtection="1">
      <alignment horizontal="center"/>
      <protection locked="0"/>
    </xf>
    <xf numFmtId="2" fontId="22" fillId="6" borderId="0" xfId="2" applyNumberFormat="1" applyFont="1" applyFill="1" applyBorder="1" applyAlignment="1" applyProtection="1">
      <alignment horizontal="center"/>
      <protection locked="0"/>
    </xf>
    <xf numFmtId="0" fontId="21" fillId="0" borderId="35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5" fillId="0" borderId="0" xfId="0" applyFont="1" applyBorder="1"/>
    <xf numFmtId="0" fontId="19" fillId="4" borderId="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top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20"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 patternType="none">
          <bgColor auto="1"/>
        </patternFill>
      </fill>
      <border>
        <left style="thin">
          <color rgb="FF005EB8"/>
        </left>
        <right style="thin">
          <color rgb="FF005EB8"/>
        </right>
        <top style="thin">
          <color rgb="FF005EB8"/>
        </top>
        <bottom style="thin">
          <color rgb="FF005EB8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rgb="FF005EB8"/>
        </left>
        <right style="thin">
          <color rgb="FF005EB8"/>
        </right>
        <top style="thin">
          <color rgb="FF005EB8"/>
        </top>
        <bottom style="thin">
          <color rgb="FF005EB8"/>
        </bottom>
        <vertical/>
        <horizontal/>
      </border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>
          <bgColor rgb="FFEF3962"/>
        </patternFill>
      </fill>
    </dxf>
    <dxf>
      <fill>
        <patternFill patternType="none">
          <bgColor auto="1"/>
        </patternFill>
      </fill>
      <border>
        <left style="thin">
          <color rgb="FF005EB8"/>
        </left>
        <right style="thin">
          <color rgb="FF005EB8"/>
        </right>
        <top style="thin">
          <color rgb="FF005EB8"/>
        </top>
        <bottom style="thin">
          <color rgb="FF005EB8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rgb="FF005EB8"/>
        </left>
        <right style="thin">
          <color rgb="FF005EB8"/>
        </right>
        <top style="thin">
          <color rgb="FF005EB8"/>
        </top>
        <bottom style="thin">
          <color rgb="FF005EB8"/>
        </bottom>
        <vertical/>
        <horizontal/>
      </border>
    </dxf>
  </dxfs>
  <tableStyles count="0" defaultTableStyle="TableStyleMedium2" defaultPivotStyle="PivotStyleLight16"/>
  <colors>
    <mruColors>
      <color rgb="FFEF3962"/>
      <color rgb="FF70AF16"/>
      <color rgb="FF005EB8"/>
      <color rgb="FF00529B"/>
      <color rgb="FF53565A"/>
      <color rgb="FF00ABC9"/>
      <color rgb="FF84BD00"/>
      <color rgb="FF0030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tionalcomfortinstitute.com/TECHCleanCA/training/" TargetMode="External"/><Relationship Id="rId2" Type="http://schemas.openxmlformats.org/officeDocument/2006/relationships/hyperlink" Target="https://nationalcomfortinstitute.com/pro/index.cfm?pid=8553" TargetMode="External"/><Relationship Id="rId1" Type="http://schemas.openxmlformats.org/officeDocument/2006/relationships/hyperlink" Target="https://www.techstreet.com/standards/ashrae-221-2020?product_id=218561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enl@ncihvac.com?subject=ASHRAE%20221%20Calculator%20Beta%20Feedbac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@yyy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@yy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02F6-EC76-40EF-BB02-2C354B6283F1}">
  <dimension ref="A2:I26"/>
  <sheetViews>
    <sheetView showGridLines="0" showRowColHeaders="0" tabSelected="1" showRuler="0" view="pageLayout" zoomScaleNormal="100" workbookViewId="0">
      <selection activeCell="I26" sqref="I26"/>
    </sheetView>
  </sheetViews>
  <sheetFormatPr defaultRowHeight="15" x14ac:dyDescent="0.25"/>
  <sheetData>
    <row r="2" spans="1:9" ht="15" customHeight="1" x14ac:dyDescent="0.25">
      <c r="A2" s="151" t="s">
        <v>317</v>
      </c>
      <c r="B2" s="151"/>
      <c r="C2" s="151"/>
      <c r="D2" s="151"/>
      <c r="E2" s="151"/>
      <c r="F2" s="151"/>
      <c r="G2" s="151"/>
      <c r="H2" s="151"/>
      <c r="I2" s="151"/>
    </row>
    <row r="3" spans="1:9" x14ac:dyDescent="0.25">
      <c r="A3" s="151"/>
      <c r="B3" s="151"/>
      <c r="C3" s="151"/>
      <c r="D3" s="151"/>
      <c r="E3" s="151"/>
      <c r="F3" s="151"/>
      <c r="G3" s="151"/>
      <c r="H3" s="151"/>
      <c r="I3" s="151"/>
    </row>
    <row r="4" spans="1:9" x14ac:dyDescent="0.25">
      <c r="A4" s="151"/>
      <c r="B4" s="151"/>
      <c r="C4" s="151"/>
      <c r="D4" s="151"/>
      <c r="E4" s="151"/>
      <c r="F4" s="151"/>
      <c r="G4" s="151"/>
      <c r="H4" s="151"/>
      <c r="I4" s="151"/>
    </row>
    <row r="5" spans="1:9" x14ac:dyDescent="0.25">
      <c r="A5" s="149"/>
      <c r="B5" s="149"/>
      <c r="C5" s="149"/>
      <c r="D5" s="149"/>
      <c r="E5" s="149"/>
      <c r="F5" s="149"/>
      <c r="G5" s="149"/>
      <c r="H5" s="149"/>
      <c r="I5" s="149"/>
    </row>
    <row r="6" spans="1:9" x14ac:dyDescent="0.25">
      <c r="A6" s="151" t="s">
        <v>318</v>
      </c>
      <c r="B6" s="151"/>
      <c r="C6" s="151"/>
      <c r="D6" s="151"/>
      <c r="E6" s="151"/>
      <c r="F6" s="152" t="s">
        <v>315</v>
      </c>
      <c r="G6" s="152"/>
      <c r="H6" s="152"/>
      <c r="I6" s="152"/>
    </row>
    <row r="7" spans="1:9" x14ac:dyDescent="0.25">
      <c r="A7" s="151"/>
      <c r="B7" s="151"/>
      <c r="C7" s="151"/>
      <c r="D7" s="151"/>
      <c r="E7" s="151"/>
      <c r="F7" s="152"/>
      <c r="G7" s="152"/>
      <c r="H7" s="152"/>
      <c r="I7" s="152"/>
    </row>
    <row r="8" spans="1:9" x14ac:dyDescent="0.25">
      <c r="A8" s="151"/>
      <c r="B8" s="151"/>
      <c r="C8" s="151"/>
      <c r="D8" s="151"/>
      <c r="E8" s="151"/>
      <c r="F8" s="152"/>
      <c r="G8" s="152"/>
      <c r="H8" s="152"/>
      <c r="I8" s="152"/>
    </row>
    <row r="9" spans="1:9" x14ac:dyDescent="0.25">
      <c r="A9" s="151"/>
      <c r="B9" s="151"/>
      <c r="C9" s="151"/>
      <c r="D9" s="151"/>
      <c r="E9" s="151"/>
      <c r="F9" s="152"/>
      <c r="G9" s="152"/>
      <c r="H9" s="152"/>
      <c r="I9" s="152"/>
    </row>
    <row r="10" spans="1:9" x14ac:dyDescent="0.25">
      <c r="A10" s="151"/>
      <c r="B10" s="151"/>
      <c r="C10" s="151"/>
      <c r="D10" s="151"/>
      <c r="E10" s="151"/>
      <c r="F10" s="152"/>
      <c r="G10" s="152"/>
      <c r="H10" s="152"/>
      <c r="I10" s="152"/>
    </row>
    <row r="11" spans="1:9" x14ac:dyDescent="0.25">
      <c r="A11" s="151"/>
      <c r="B11" s="151"/>
      <c r="C11" s="151"/>
      <c r="D11" s="151"/>
      <c r="E11" s="151"/>
    </row>
    <row r="12" spans="1:9" x14ac:dyDescent="0.25">
      <c r="A12" s="151"/>
      <c r="B12" s="151"/>
      <c r="C12" s="151"/>
      <c r="D12" s="151"/>
      <c r="E12" s="151"/>
      <c r="F12" s="153" t="s">
        <v>313</v>
      </c>
      <c r="G12" s="153"/>
      <c r="H12" s="153"/>
      <c r="I12" s="153"/>
    </row>
    <row r="13" spans="1:9" x14ac:dyDescent="0.25">
      <c r="A13" s="151"/>
      <c r="B13" s="151"/>
      <c r="C13" s="151"/>
      <c r="D13" s="151"/>
      <c r="E13" s="151"/>
      <c r="F13" s="153"/>
      <c r="G13" s="153"/>
      <c r="H13" s="153"/>
      <c r="I13" s="153"/>
    </row>
    <row r="14" spans="1:9" x14ac:dyDescent="0.25">
      <c r="A14" s="151"/>
      <c r="B14" s="151"/>
      <c r="C14" s="151"/>
      <c r="D14" s="151"/>
      <c r="E14" s="151"/>
      <c r="F14" s="153"/>
      <c r="G14" s="153"/>
      <c r="H14" s="153"/>
      <c r="I14" s="153"/>
    </row>
    <row r="15" spans="1:9" x14ac:dyDescent="0.25">
      <c r="A15" s="151"/>
      <c r="B15" s="151"/>
      <c r="C15" s="151"/>
      <c r="D15" s="151"/>
      <c r="E15" s="151"/>
      <c r="F15" s="154" t="s">
        <v>314</v>
      </c>
      <c r="G15" s="154"/>
      <c r="H15" s="154"/>
      <c r="I15" s="154"/>
    </row>
    <row r="16" spans="1:9" x14ac:dyDescent="0.25">
      <c r="A16" s="151"/>
      <c r="B16" s="151"/>
      <c r="C16" s="151"/>
      <c r="D16" s="151"/>
      <c r="E16" s="151"/>
      <c r="F16" s="154"/>
      <c r="G16" s="154"/>
      <c r="H16" s="154"/>
      <c r="I16" s="154"/>
    </row>
    <row r="17" spans="1:9" x14ac:dyDescent="0.25">
      <c r="A17" s="151"/>
      <c r="B17" s="151"/>
      <c r="C17" s="151"/>
      <c r="D17" s="151"/>
      <c r="E17" s="151"/>
      <c r="F17" s="154"/>
      <c r="G17" s="154"/>
      <c r="H17" s="154"/>
      <c r="I17" s="154"/>
    </row>
    <row r="18" spans="1:9" x14ac:dyDescent="0.25">
      <c r="A18" s="151"/>
      <c r="B18" s="151"/>
      <c r="C18" s="151"/>
      <c r="D18" s="151"/>
      <c r="E18" s="151"/>
    </row>
    <row r="19" spans="1:9" x14ac:dyDescent="0.25">
      <c r="A19" s="151"/>
      <c r="B19" s="151"/>
      <c r="C19" s="151"/>
      <c r="D19" s="151"/>
      <c r="E19" s="151"/>
      <c r="F19" s="155" t="s">
        <v>316</v>
      </c>
      <c r="G19" s="155"/>
      <c r="H19" s="155"/>
      <c r="I19" s="155"/>
    </row>
    <row r="20" spans="1:9" x14ac:dyDescent="0.25">
      <c r="A20" s="151"/>
      <c r="B20" s="151"/>
      <c r="C20" s="151"/>
      <c r="D20" s="151"/>
      <c r="E20" s="151"/>
      <c r="F20" s="155"/>
      <c r="G20" s="155"/>
      <c r="H20" s="155"/>
      <c r="I20" s="155"/>
    </row>
    <row r="21" spans="1:9" x14ac:dyDescent="0.25">
      <c r="A21" s="151"/>
      <c r="B21" s="151"/>
      <c r="C21" s="151"/>
      <c r="D21" s="151"/>
      <c r="E21" s="151"/>
      <c r="F21" s="155"/>
      <c r="G21" s="155"/>
      <c r="H21" s="155"/>
      <c r="I21" s="155"/>
    </row>
    <row r="22" spans="1:9" x14ac:dyDescent="0.25">
      <c r="A22" s="149"/>
      <c r="B22" s="149"/>
      <c r="C22" s="149"/>
      <c r="D22" s="149"/>
      <c r="E22" s="149"/>
    </row>
    <row r="23" spans="1:9" x14ac:dyDescent="0.25">
      <c r="A23" s="149"/>
      <c r="B23" s="149"/>
      <c r="C23" s="149"/>
      <c r="D23" s="149"/>
      <c r="E23" s="149"/>
    </row>
    <row r="24" spans="1:9" x14ac:dyDescent="0.25">
      <c r="A24" s="150"/>
      <c r="B24" s="150"/>
      <c r="C24" s="150"/>
      <c r="D24" s="150"/>
      <c r="E24" s="150"/>
    </row>
    <row r="25" spans="1:9" x14ac:dyDescent="0.25">
      <c r="A25" s="150"/>
      <c r="B25" s="150"/>
      <c r="C25" s="150"/>
      <c r="D25" s="150"/>
      <c r="E25" s="150"/>
    </row>
    <row r="26" spans="1:9" x14ac:dyDescent="0.25">
      <c r="A26" s="150"/>
      <c r="B26" s="150"/>
      <c r="C26" s="150"/>
      <c r="D26" s="150"/>
      <c r="E26" s="150"/>
    </row>
  </sheetData>
  <sheetProtection algorithmName="SHA-512" hashValue="baC4ZUPGmkfwGgPLfo6ByQoZs1QHMKOiReSugQf5zawwsidUQkUUZhVbfQn3zc9Dl5gTduvg+d536/Foe79SbQ==" saltValue="4lkghgq/1wh6zyeWG6s7jA==" spinCount="100000" sheet="1" objects="1" scenarios="1"/>
  <mergeCells count="6">
    <mergeCell ref="A6:E21"/>
    <mergeCell ref="A2:I4"/>
    <mergeCell ref="F6:I10"/>
    <mergeCell ref="F12:I14"/>
    <mergeCell ref="F15:I17"/>
    <mergeCell ref="F19:I21"/>
  </mergeCells>
  <hyperlinks>
    <hyperlink ref="F6" r:id="rId1" display="Link to Purchase ASHRAE 221-2020" xr:uid="{9D850141-5D7A-4058-BAA6-CADE4FE9145F}"/>
    <hyperlink ref="F15" r:id="rId2" xr:uid="{71D75C57-CF0D-4775-BB1A-DDE0D3D909CE}"/>
    <hyperlink ref="F12" r:id="rId3" xr:uid="{3A2BF44A-1BE8-4BBE-9970-5B29E93915AE}"/>
    <hyperlink ref="F19:I21" r:id="rId4" display="Send Feedback" xr:uid="{1909BB00-EC00-4F05-B823-2ADC03436DCC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0B32-FF87-41C9-AD1C-54B1CC83BC19}">
  <sheetPr>
    <pageSetUpPr autoPageBreaks="0"/>
  </sheetPr>
  <dimension ref="B2:V152"/>
  <sheetViews>
    <sheetView showGridLines="0" showRowColHeaders="0" showZeros="0" showRuler="0" view="pageLayout" zoomScaleNormal="100" zoomScaleSheetLayoutView="70" workbookViewId="0">
      <selection activeCell="F86" sqref="F86:H86"/>
    </sheetView>
  </sheetViews>
  <sheetFormatPr defaultRowHeight="12.75" x14ac:dyDescent="0.2"/>
  <cols>
    <col min="1" max="1" width="9.140625" style="28"/>
    <col min="2" max="2" width="9.42578125" style="28" hidden="1" customWidth="1"/>
    <col min="3" max="3" width="1" style="28" customWidth="1"/>
    <col min="4" max="4" width="24.140625" style="28" bestFit="1" customWidth="1"/>
    <col min="5" max="5" width="22.28515625" style="28" bestFit="1" customWidth="1"/>
    <col min="6" max="6" width="17.5703125" style="28" bestFit="1" customWidth="1"/>
    <col min="7" max="7" width="0.7109375" style="28" customWidth="1"/>
    <col min="8" max="8" width="5" style="28" customWidth="1"/>
    <col min="9" max="9" width="26.7109375" style="28" bestFit="1" customWidth="1"/>
    <col min="10" max="10" width="9.140625" style="28" hidden="1" customWidth="1"/>
    <col min="11" max="11" width="19.42578125" style="28" bestFit="1" customWidth="1"/>
    <col min="12" max="12" width="0.7109375" style="28" customWidth="1"/>
    <col min="13" max="13" width="30.85546875" style="28" bestFit="1" customWidth="1"/>
    <col min="14" max="14" width="20.85546875" style="28" bestFit="1" customWidth="1"/>
    <col min="15" max="15" width="1" style="28" customWidth="1"/>
    <col min="16" max="16" width="9.140625" style="28"/>
    <col min="17" max="17" width="6" style="28" customWidth="1"/>
    <col min="18" max="18" width="59.42578125" style="58" bestFit="1" customWidth="1"/>
    <col min="19" max="19" width="11.85546875" style="28" customWidth="1"/>
    <col min="20" max="16384" width="9.140625" style="28"/>
  </cols>
  <sheetData>
    <row r="2" spans="3:18" ht="26.25" x14ac:dyDescent="0.4">
      <c r="C2" s="93"/>
      <c r="D2" s="202" t="s">
        <v>311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94"/>
      <c r="R2" s="61"/>
    </row>
    <row r="3" spans="3:18" s="32" customFormat="1" ht="18" x14ac:dyDescent="0.25">
      <c r="C3" s="64"/>
      <c r="D3" s="156" t="s">
        <v>220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65"/>
      <c r="Q3" s="62"/>
      <c r="R3" s="62"/>
    </row>
    <row r="4" spans="3:18" s="32" customFormat="1" ht="15" customHeight="1" x14ac:dyDescent="0.2">
      <c r="C4" s="64"/>
      <c r="D4" s="181" t="s">
        <v>217</v>
      </c>
      <c r="E4" s="182"/>
      <c r="F4" s="183"/>
      <c r="H4" s="175" t="s">
        <v>218</v>
      </c>
      <c r="I4" s="176"/>
      <c r="J4" s="176"/>
      <c r="K4" s="177"/>
      <c r="M4" s="173" t="s">
        <v>224</v>
      </c>
      <c r="N4" s="174"/>
      <c r="O4" s="65"/>
      <c r="Q4" s="62"/>
      <c r="R4" s="62"/>
    </row>
    <row r="5" spans="3:18" s="32" customFormat="1" ht="15" customHeight="1" x14ac:dyDescent="0.25">
      <c r="C5" s="64"/>
      <c r="D5" s="132"/>
      <c r="E5"/>
      <c r="F5"/>
      <c r="G5"/>
      <c r="H5"/>
      <c r="I5"/>
      <c r="J5"/>
      <c r="K5"/>
      <c r="L5"/>
      <c r="M5"/>
      <c r="N5"/>
      <c r="O5" s="65"/>
      <c r="Q5" s="62"/>
      <c r="R5" s="62"/>
    </row>
    <row r="6" spans="3:18" s="32" customFormat="1" ht="18.75" customHeight="1" x14ac:dyDescent="0.2">
      <c r="C6" s="64"/>
      <c r="D6" s="161" t="s">
        <v>285</v>
      </c>
      <c r="E6" s="162"/>
      <c r="F6" s="163"/>
      <c r="H6" s="158" t="s">
        <v>219</v>
      </c>
      <c r="I6" s="159"/>
      <c r="J6" s="159"/>
      <c r="K6" s="160"/>
      <c r="M6" s="179" t="s">
        <v>223</v>
      </c>
      <c r="N6" s="180"/>
      <c r="O6" s="65"/>
      <c r="Q6" s="62"/>
      <c r="R6" s="62"/>
    </row>
    <row r="7" spans="3:18" s="32" customFormat="1" ht="15" customHeight="1" x14ac:dyDescent="0.25">
      <c r="C7" s="64"/>
      <c r="D7" s="164"/>
      <c r="E7" s="165"/>
      <c r="F7" s="166"/>
      <c r="G7"/>
      <c r="H7"/>
      <c r="I7"/>
      <c r="J7"/>
      <c r="K7"/>
      <c r="L7"/>
      <c r="M7"/>
      <c r="N7"/>
      <c r="O7" s="65"/>
      <c r="Q7" s="62"/>
      <c r="R7" s="62"/>
    </row>
    <row r="8" spans="3:18" s="32" customFormat="1" ht="29.25" customHeight="1" x14ac:dyDescent="0.35">
      <c r="C8" s="64"/>
      <c r="D8" s="167"/>
      <c r="E8" s="168"/>
      <c r="F8" s="169"/>
      <c r="G8"/>
      <c r="H8" s="178" t="s">
        <v>222</v>
      </c>
      <c r="I8" s="178"/>
      <c r="J8" s="178"/>
      <c r="K8" s="178"/>
      <c r="M8" s="157" t="s">
        <v>221</v>
      </c>
      <c r="N8" s="157"/>
      <c r="O8"/>
      <c r="P8"/>
      <c r="Q8" s="62"/>
      <c r="R8" s="62"/>
    </row>
    <row r="9" spans="3:18" s="32" customFormat="1" ht="14.25" x14ac:dyDescent="0.2">
      <c r="C9" s="64"/>
      <c r="O9" s="65"/>
      <c r="Q9" s="62"/>
      <c r="R9" s="62"/>
    </row>
    <row r="10" spans="3:18" ht="15" x14ac:dyDescent="0.2">
      <c r="C10" s="95"/>
      <c r="D10" s="191" t="s">
        <v>130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96"/>
      <c r="Q10" s="62"/>
      <c r="R10" s="62"/>
    </row>
    <row r="11" spans="3:18" customFormat="1" ht="15" x14ac:dyDescent="0.25">
      <c r="C11" s="6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67"/>
      <c r="Q11" s="62"/>
      <c r="R11" s="62"/>
    </row>
    <row r="12" spans="3:18" ht="15" customHeight="1" x14ac:dyDescent="0.2">
      <c r="C12" s="68"/>
      <c r="D12" s="42" t="s">
        <v>93</v>
      </c>
      <c r="E12" s="185" t="s">
        <v>150</v>
      </c>
      <c r="F12" s="185"/>
      <c r="G12" s="27"/>
      <c r="H12" s="27"/>
      <c r="J12" s="27"/>
      <c r="K12" s="188" t="s">
        <v>98</v>
      </c>
      <c r="L12" s="188"/>
      <c r="M12" s="185" t="s">
        <v>172</v>
      </c>
      <c r="N12" s="185"/>
      <c r="O12" s="86"/>
      <c r="P12" s="27"/>
      <c r="Q12" s="62"/>
      <c r="R12" s="63"/>
    </row>
    <row r="13" spans="3:18" ht="15" customHeight="1" x14ac:dyDescent="0.2">
      <c r="C13" s="68"/>
      <c r="D13" s="42" t="s">
        <v>109</v>
      </c>
      <c r="E13" s="215">
        <v>44544</v>
      </c>
      <c r="F13" s="215"/>
      <c r="G13" s="27"/>
      <c r="H13" s="27"/>
      <c r="J13" s="30"/>
      <c r="K13" s="188" t="s">
        <v>151</v>
      </c>
      <c r="L13" s="188"/>
      <c r="M13" s="221">
        <v>3179</v>
      </c>
      <c r="N13" s="221"/>
      <c r="O13" s="86"/>
      <c r="P13" s="27"/>
      <c r="Q13" s="62"/>
      <c r="R13" s="62"/>
    </row>
    <row r="14" spans="3:18" ht="15" customHeight="1" x14ac:dyDescent="0.2">
      <c r="C14" s="68"/>
      <c r="D14" s="42" t="s">
        <v>105</v>
      </c>
      <c r="E14" s="185" t="s">
        <v>121</v>
      </c>
      <c r="F14" s="185"/>
      <c r="G14" s="27"/>
      <c r="H14" s="27"/>
      <c r="J14" s="30"/>
      <c r="K14" s="204"/>
      <c r="L14" s="204"/>
      <c r="M14" s="216"/>
      <c r="N14" s="216"/>
      <c r="O14" s="75"/>
      <c r="P14" s="27"/>
      <c r="Q14" s="62"/>
      <c r="R14" s="63"/>
    </row>
    <row r="15" spans="3:18" ht="15" customHeight="1" x14ac:dyDescent="0.2">
      <c r="C15" s="68"/>
      <c r="D15" s="42" t="s">
        <v>174</v>
      </c>
      <c r="E15" s="185" t="s">
        <v>225</v>
      </c>
      <c r="F15" s="185"/>
      <c r="G15" s="30"/>
      <c r="H15" s="30"/>
      <c r="I15" s="30"/>
      <c r="J15" s="30"/>
      <c r="K15" s="188" t="s">
        <v>97</v>
      </c>
      <c r="L15" s="188"/>
      <c r="M15" s="185" t="s">
        <v>225</v>
      </c>
      <c r="N15" s="185"/>
      <c r="O15" s="86"/>
      <c r="Q15" s="62"/>
      <c r="R15" s="62"/>
    </row>
    <row r="16" spans="3:18" ht="15" customHeight="1" x14ac:dyDescent="0.2">
      <c r="C16" s="68"/>
      <c r="D16" s="42" t="s">
        <v>99</v>
      </c>
      <c r="E16" s="185" t="s">
        <v>182</v>
      </c>
      <c r="F16" s="185"/>
      <c r="G16" s="30"/>
      <c r="H16" s="30"/>
      <c r="I16" s="30"/>
      <c r="J16" s="30"/>
      <c r="K16" s="188" t="s">
        <v>99</v>
      </c>
      <c r="L16" s="188"/>
      <c r="M16" s="185" t="s">
        <v>182</v>
      </c>
      <c r="N16" s="185"/>
      <c r="O16" s="86"/>
      <c r="Q16" s="62"/>
      <c r="R16" s="62"/>
    </row>
    <row r="17" spans="3:18" ht="15" customHeight="1" x14ac:dyDescent="0.2">
      <c r="C17" s="68"/>
      <c r="D17" s="42" t="s">
        <v>100</v>
      </c>
      <c r="E17" s="185" t="s">
        <v>183</v>
      </c>
      <c r="F17" s="185"/>
      <c r="G17" s="30"/>
      <c r="H17" s="30"/>
      <c r="I17" s="30"/>
      <c r="J17" s="30"/>
      <c r="K17" s="188" t="s">
        <v>100</v>
      </c>
      <c r="L17" s="188"/>
      <c r="M17" s="185" t="s">
        <v>183</v>
      </c>
      <c r="N17" s="185"/>
      <c r="O17" s="86"/>
      <c r="R17" s="62"/>
    </row>
    <row r="18" spans="3:18" ht="15" customHeight="1" x14ac:dyDescent="0.2">
      <c r="C18" s="68"/>
      <c r="D18" s="42" t="s">
        <v>101</v>
      </c>
      <c r="E18" s="185">
        <v>59900</v>
      </c>
      <c r="F18" s="185"/>
      <c r="G18" s="30"/>
      <c r="H18" s="30"/>
      <c r="I18" s="30"/>
      <c r="J18" s="30"/>
      <c r="K18" s="188" t="s">
        <v>101</v>
      </c>
      <c r="L18" s="188"/>
      <c r="M18" s="185">
        <v>59900</v>
      </c>
      <c r="N18" s="185"/>
      <c r="O18" s="86"/>
    </row>
    <row r="19" spans="3:18" ht="15" customHeight="1" x14ac:dyDescent="0.2">
      <c r="C19" s="68"/>
      <c r="D19" s="42" t="s">
        <v>175</v>
      </c>
      <c r="E19" s="185" t="s">
        <v>226</v>
      </c>
      <c r="F19" s="185"/>
      <c r="G19" s="30"/>
      <c r="H19" s="30"/>
      <c r="I19" s="30"/>
      <c r="J19" s="30"/>
      <c r="K19" s="188" t="s">
        <v>103</v>
      </c>
      <c r="L19" s="188"/>
      <c r="M19" s="221" t="s">
        <v>226</v>
      </c>
      <c r="N19" s="221"/>
      <c r="O19" s="86"/>
    </row>
    <row r="20" spans="3:18" customFormat="1" ht="15" x14ac:dyDescent="0.25">
      <c r="C20" s="69"/>
      <c r="D20" s="26"/>
      <c r="E20" s="25"/>
      <c r="F20" s="25"/>
      <c r="G20" s="25"/>
      <c r="H20" s="25"/>
      <c r="I20" s="25"/>
      <c r="J20" s="25"/>
      <c r="K20" s="220"/>
      <c r="L20" s="220"/>
      <c r="M20" s="222"/>
      <c r="N20" s="222"/>
      <c r="O20" s="67"/>
      <c r="R20" s="59"/>
    </row>
    <row r="21" spans="3:18" ht="15" customHeight="1" x14ac:dyDescent="0.2">
      <c r="C21" s="68"/>
      <c r="D21" s="42" t="s">
        <v>96</v>
      </c>
      <c r="E21" s="136" t="s">
        <v>169</v>
      </c>
      <c r="F21" s="49" t="s">
        <v>127</v>
      </c>
      <c r="G21" s="219" t="s">
        <v>104</v>
      </c>
      <c r="H21" s="219"/>
      <c r="I21" s="219"/>
      <c r="J21" s="30"/>
      <c r="K21" s="188" t="s">
        <v>102</v>
      </c>
      <c r="L21" s="188"/>
      <c r="M21" s="185" t="s">
        <v>225</v>
      </c>
      <c r="N21" s="185"/>
      <c r="O21" s="86"/>
    </row>
    <row r="22" spans="3:18" ht="15" customHeight="1" x14ac:dyDescent="0.25">
      <c r="C22" s="68"/>
      <c r="D22" s="42" t="s">
        <v>94</v>
      </c>
      <c r="E22" s="136" t="s">
        <v>169</v>
      </c>
      <c r="F22" s="136" t="s">
        <v>226</v>
      </c>
      <c r="G22" s="214" t="s">
        <v>227</v>
      </c>
      <c r="H22" s="187"/>
      <c r="I22" s="184"/>
      <c r="J22" s="30"/>
      <c r="K22" s="188" t="s">
        <v>120</v>
      </c>
      <c r="L22" s="188"/>
      <c r="M22" s="185" t="s">
        <v>182</v>
      </c>
      <c r="N22" s="185"/>
      <c r="O22" s="86"/>
    </row>
    <row r="23" spans="3:18" ht="15" customHeight="1" x14ac:dyDescent="0.25">
      <c r="C23" s="68"/>
      <c r="D23"/>
      <c r="E23"/>
      <c r="F23"/>
      <c r="G23"/>
      <c r="H23"/>
      <c r="I23"/>
      <c r="J23" s="30"/>
      <c r="K23" s="188" t="s">
        <v>100</v>
      </c>
      <c r="L23" s="188"/>
      <c r="M23" s="185" t="s">
        <v>183</v>
      </c>
      <c r="N23" s="185"/>
      <c r="O23" s="86"/>
    </row>
    <row r="24" spans="3:18" ht="15" customHeight="1" x14ac:dyDescent="0.2">
      <c r="C24" s="70"/>
      <c r="D24" s="121" t="s">
        <v>95</v>
      </c>
      <c r="E24" s="137"/>
      <c r="F24" s="137"/>
      <c r="G24" s="172"/>
      <c r="H24" s="172"/>
      <c r="I24" s="172"/>
      <c r="J24" s="30"/>
      <c r="K24" s="188" t="s">
        <v>101</v>
      </c>
      <c r="L24" s="188"/>
      <c r="M24" s="185">
        <v>59900</v>
      </c>
      <c r="N24" s="185"/>
      <c r="O24" s="86"/>
    </row>
    <row r="25" spans="3:18" ht="15" x14ac:dyDescent="0.25">
      <c r="C25" s="70"/>
      <c r="D25" s="30"/>
      <c r="E25" s="30"/>
      <c r="F25" s="30"/>
      <c r="G25" s="30"/>
      <c r="H25" s="30"/>
      <c r="I25" s="30"/>
      <c r="J25" s="30"/>
      <c r="K25" s="42"/>
      <c r="L25" s="42"/>
      <c r="M25" s="48"/>
      <c r="N25" s="25"/>
      <c r="O25" s="67"/>
    </row>
    <row r="26" spans="3:18" ht="15" x14ac:dyDescent="0.2">
      <c r="C26" s="95"/>
      <c r="D26" s="191" t="s">
        <v>160</v>
      </c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96"/>
    </row>
    <row r="27" spans="3:18" customFormat="1" ht="15" x14ac:dyDescent="0.25">
      <c r="C27" s="66"/>
      <c r="D27" s="25"/>
      <c r="E27" s="25"/>
      <c r="F27" s="25"/>
      <c r="G27" s="25"/>
      <c r="H27" s="25"/>
      <c r="I27" s="25"/>
      <c r="J27" s="25"/>
      <c r="K27" s="170"/>
      <c r="L27" s="170"/>
      <c r="M27" s="170"/>
      <c r="N27" s="25"/>
      <c r="O27" s="67"/>
      <c r="R27" s="59"/>
    </row>
    <row r="28" spans="3:18" ht="15" x14ac:dyDescent="0.25">
      <c r="C28" s="68"/>
      <c r="D28" s="188" t="s">
        <v>234</v>
      </c>
      <c r="E28" s="188"/>
      <c r="F28" s="185" t="s">
        <v>188</v>
      </c>
      <c r="G28" s="185"/>
      <c r="H28" s="185"/>
      <c r="I28" s="201" t="s">
        <v>230</v>
      </c>
      <c r="J28" s="188"/>
      <c r="K28" s="188"/>
      <c r="L28" s="189"/>
      <c r="M28" s="138" t="s">
        <v>185</v>
      </c>
      <c r="N28" s="25"/>
      <c r="O28" s="67"/>
    </row>
    <row r="29" spans="3:18" ht="15" x14ac:dyDescent="0.25">
      <c r="C29" s="68"/>
      <c r="D29" s="188" t="s">
        <v>107</v>
      </c>
      <c r="E29" s="188"/>
      <c r="F29" s="185" t="s">
        <v>203</v>
      </c>
      <c r="G29" s="185"/>
      <c r="H29" s="185"/>
      <c r="I29" s="201" t="s">
        <v>107</v>
      </c>
      <c r="J29" s="188"/>
      <c r="K29" s="188"/>
      <c r="L29" s="189"/>
      <c r="M29" s="138" t="s">
        <v>186</v>
      </c>
      <c r="N29" s="25"/>
      <c r="O29" s="67"/>
    </row>
    <row r="30" spans="3:18" ht="15" x14ac:dyDescent="0.25">
      <c r="C30" s="68"/>
      <c r="D30" s="188" t="s">
        <v>108</v>
      </c>
      <c r="E30" s="188"/>
      <c r="F30" s="185" t="s">
        <v>189</v>
      </c>
      <c r="G30" s="185"/>
      <c r="H30" s="185"/>
      <c r="I30" s="201" t="s">
        <v>108</v>
      </c>
      <c r="J30" s="188"/>
      <c r="K30" s="188"/>
      <c r="L30" s="189"/>
      <c r="M30" s="138" t="s">
        <v>187</v>
      </c>
      <c r="N30" s="25"/>
      <c r="O30" s="67"/>
      <c r="R30" s="59"/>
    </row>
    <row r="31" spans="3:18" customFormat="1" ht="15" x14ac:dyDescent="0.25">
      <c r="C31" s="68"/>
      <c r="D31" s="188" t="s">
        <v>153</v>
      </c>
      <c r="E31" s="188"/>
      <c r="F31" s="185">
        <v>4</v>
      </c>
      <c r="G31" s="185"/>
      <c r="H31" s="185"/>
      <c r="I31" s="201" t="s">
        <v>205</v>
      </c>
      <c r="J31" s="188"/>
      <c r="K31" s="188"/>
      <c r="L31" s="189"/>
      <c r="M31" s="138">
        <v>1500</v>
      </c>
      <c r="N31" s="25"/>
      <c r="O31" s="67"/>
      <c r="R31" s="59"/>
    </row>
    <row r="32" spans="3:18" ht="15" x14ac:dyDescent="0.25">
      <c r="C32" s="97"/>
      <c r="D32" s="210" t="s">
        <v>176</v>
      </c>
      <c r="E32" s="210"/>
      <c r="F32" s="185">
        <v>47500</v>
      </c>
      <c r="G32" s="185"/>
      <c r="H32" s="185"/>
      <c r="I32" s="201" t="s">
        <v>229</v>
      </c>
      <c r="J32" s="188"/>
      <c r="K32" s="188"/>
      <c r="L32" s="189"/>
      <c r="M32" s="138">
        <v>56000</v>
      </c>
      <c r="N32" s="25"/>
      <c r="O32" s="67"/>
    </row>
    <row r="33" spans="3:18" ht="15" x14ac:dyDescent="0.25">
      <c r="C33" s="68"/>
      <c r="D33" s="188" t="s">
        <v>300</v>
      </c>
      <c r="E33" s="188"/>
      <c r="F33" s="185">
        <v>11.5</v>
      </c>
      <c r="G33" s="185"/>
      <c r="H33" s="185"/>
      <c r="I33" s="199" t="s">
        <v>302</v>
      </c>
      <c r="J33" s="200"/>
      <c r="K33" s="200"/>
      <c r="L33" s="200"/>
      <c r="M33" s="139"/>
      <c r="N33" s="25"/>
      <c r="O33" s="67"/>
    </row>
    <row r="34" spans="3:18" customFormat="1" ht="15" x14ac:dyDescent="0.25">
      <c r="C34" s="98"/>
      <c r="D34" s="188" t="s">
        <v>308</v>
      </c>
      <c r="E34" s="188"/>
      <c r="F34" s="185" t="s">
        <v>298</v>
      </c>
      <c r="G34" s="185"/>
      <c r="H34" s="185"/>
      <c r="I34" s="188" t="s">
        <v>152</v>
      </c>
      <c r="J34" s="188"/>
      <c r="K34" s="188"/>
      <c r="L34" s="189"/>
      <c r="M34" s="139" t="s">
        <v>188</v>
      </c>
      <c r="N34" s="25"/>
      <c r="O34" s="67"/>
      <c r="R34" s="59"/>
    </row>
    <row r="35" spans="3:18" ht="15" customHeight="1" x14ac:dyDescent="0.2">
      <c r="C35" s="68"/>
      <c r="D35" s="188" t="s">
        <v>232</v>
      </c>
      <c r="E35" s="189"/>
      <c r="F35" s="185" t="s">
        <v>190</v>
      </c>
      <c r="G35" s="185"/>
      <c r="H35" s="185"/>
      <c r="I35" s="201" t="s">
        <v>107</v>
      </c>
      <c r="J35" s="188"/>
      <c r="K35" s="188"/>
      <c r="L35" s="189"/>
      <c r="M35" s="136" t="s">
        <v>204</v>
      </c>
      <c r="N35" s="38"/>
      <c r="O35" s="71"/>
    </row>
    <row r="36" spans="3:18" ht="15" customHeight="1" x14ac:dyDescent="0.2">
      <c r="C36" s="68"/>
      <c r="D36" s="188" t="s">
        <v>107</v>
      </c>
      <c r="E36" s="189"/>
      <c r="F36" s="185" t="s">
        <v>190</v>
      </c>
      <c r="G36" s="185"/>
      <c r="H36" s="185"/>
      <c r="I36" s="201" t="s">
        <v>108</v>
      </c>
      <c r="J36" s="188"/>
      <c r="K36" s="188"/>
      <c r="L36" s="189"/>
      <c r="M36" s="136" t="s">
        <v>191</v>
      </c>
      <c r="N36" s="38"/>
      <c r="O36" s="71"/>
    </row>
    <row r="37" spans="3:18" x14ac:dyDescent="0.2">
      <c r="C37" s="68"/>
      <c r="D37" s="212" t="s">
        <v>301</v>
      </c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71"/>
    </row>
    <row r="38" spans="3:18" x14ac:dyDescent="0.2">
      <c r="C38" s="99"/>
      <c r="D38" s="192" t="s">
        <v>114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00"/>
    </row>
    <row r="39" spans="3:18" x14ac:dyDescent="0.2">
      <c r="C39" s="99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00"/>
    </row>
    <row r="40" spans="3:18" x14ac:dyDescent="0.2">
      <c r="C40" s="101"/>
      <c r="D40" s="193" t="s">
        <v>190</v>
      </c>
      <c r="E40" s="194"/>
      <c r="F40" s="194"/>
      <c r="G40" s="194"/>
      <c r="H40" s="194"/>
      <c r="I40" s="194"/>
      <c r="J40" s="194"/>
      <c r="K40" s="194"/>
      <c r="L40" s="194"/>
      <c r="M40" s="194"/>
      <c r="N40" s="195"/>
      <c r="O40" s="102"/>
    </row>
    <row r="41" spans="3:18" x14ac:dyDescent="0.2">
      <c r="C41" s="101"/>
      <c r="D41" s="193"/>
      <c r="E41" s="194"/>
      <c r="F41" s="194"/>
      <c r="G41" s="194"/>
      <c r="H41" s="194"/>
      <c r="I41" s="194"/>
      <c r="J41" s="194"/>
      <c r="K41" s="194"/>
      <c r="L41" s="194"/>
      <c r="M41" s="194"/>
      <c r="N41" s="195"/>
      <c r="O41" s="102"/>
    </row>
    <row r="42" spans="3:18" x14ac:dyDescent="0.2">
      <c r="C42" s="101"/>
      <c r="D42" s="193"/>
      <c r="E42" s="194"/>
      <c r="F42" s="194"/>
      <c r="G42" s="194"/>
      <c r="H42" s="194"/>
      <c r="I42" s="194"/>
      <c r="J42" s="194"/>
      <c r="K42" s="194"/>
      <c r="L42" s="194"/>
      <c r="M42" s="194"/>
      <c r="N42" s="195"/>
      <c r="O42" s="102"/>
    </row>
    <row r="43" spans="3:18" x14ac:dyDescent="0.2">
      <c r="C43" s="101"/>
      <c r="D43" s="193"/>
      <c r="E43" s="194"/>
      <c r="F43" s="194"/>
      <c r="G43" s="194"/>
      <c r="H43" s="194"/>
      <c r="I43" s="194"/>
      <c r="J43" s="194"/>
      <c r="K43" s="194"/>
      <c r="L43" s="194"/>
      <c r="M43" s="194"/>
      <c r="N43" s="195"/>
      <c r="O43" s="102"/>
    </row>
    <row r="44" spans="3:18" customFormat="1" ht="15" x14ac:dyDescent="0.25">
      <c r="C44" s="66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67"/>
      <c r="R44" s="59"/>
    </row>
    <row r="45" spans="3:18" ht="15" x14ac:dyDescent="0.2">
      <c r="C45" s="95"/>
      <c r="D45" s="191" t="s">
        <v>161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96"/>
    </row>
    <row r="46" spans="3:18" customFormat="1" ht="15" x14ac:dyDescent="0.25">
      <c r="C46" s="98"/>
      <c r="D46" s="211"/>
      <c r="E46" s="211"/>
      <c r="F46" s="213"/>
      <c r="G46" s="213"/>
      <c r="H46" s="213"/>
      <c r="I46" s="26"/>
      <c r="J46" s="26"/>
      <c r="K46" s="26"/>
      <c r="L46" s="26"/>
      <c r="M46" s="53"/>
      <c r="N46" s="53"/>
      <c r="O46" s="72"/>
      <c r="R46" s="59"/>
    </row>
    <row r="47" spans="3:18" ht="14.25" x14ac:dyDescent="0.2">
      <c r="C47" s="68"/>
      <c r="D47" s="188" t="s">
        <v>126</v>
      </c>
      <c r="E47" s="188"/>
      <c r="F47" s="185" t="s">
        <v>181</v>
      </c>
      <c r="G47" s="185"/>
      <c r="H47" s="185"/>
      <c r="I47" s="201" t="s">
        <v>116</v>
      </c>
      <c r="J47" s="188"/>
      <c r="K47" s="188"/>
      <c r="L47" s="189"/>
      <c r="M47" s="136" t="s">
        <v>180</v>
      </c>
      <c r="N47" s="38"/>
      <c r="O47" s="71"/>
    </row>
    <row r="48" spans="3:18" ht="14.25" x14ac:dyDescent="0.2">
      <c r="C48" s="68"/>
      <c r="D48" s="188" t="s">
        <v>112</v>
      </c>
      <c r="E48" s="189"/>
      <c r="F48" s="185">
        <v>12</v>
      </c>
      <c r="G48" s="185"/>
      <c r="H48" s="185"/>
      <c r="I48" s="201" t="s">
        <v>124</v>
      </c>
      <c r="J48" s="188"/>
      <c r="K48" s="188"/>
      <c r="L48" s="189"/>
      <c r="M48" s="136" t="s">
        <v>179</v>
      </c>
      <c r="N48" s="38"/>
      <c r="O48" s="71"/>
    </row>
    <row r="49" spans="3:18" ht="14.25" x14ac:dyDescent="0.2">
      <c r="C49" s="68"/>
      <c r="D49" s="188" t="s">
        <v>113</v>
      </c>
      <c r="E49" s="189"/>
      <c r="F49" s="185">
        <v>1</v>
      </c>
      <c r="G49" s="185"/>
      <c r="H49" s="185"/>
      <c r="I49" s="201" t="s">
        <v>125</v>
      </c>
      <c r="J49" s="188"/>
      <c r="K49" s="188"/>
      <c r="L49" s="189"/>
      <c r="M49" s="136" t="s">
        <v>179</v>
      </c>
      <c r="N49" s="38"/>
      <c r="O49" s="71"/>
    </row>
    <row r="50" spans="3:18" ht="14.25" x14ac:dyDescent="0.2">
      <c r="C50" s="68"/>
      <c r="D50" s="188" t="s">
        <v>122</v>
      </c>
      <c r="E50" s="189"/>
      <c r="F50" s="185" t="s">
        <v>154</v>
      </c>
      <c r="G50" s="185"/>
      <c r="H50" s="185"/>
      <c r="I50" s="30"/>
      <c r="J50" s="39"/>
      <c r="K50" s="39"/>
      <c r="L50" s="39"/>
      <c r="M50" s="30"/>
      <c r="N50" s="30"/>
      <c r="O50" s="73"/>
    </row>
    <row r="51" spans="3:18" customFormat="1" ht="15" x14ac:dyDescent="0.25">
      <c r="C51" s="6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67"/>
      <c r="R51" s="59"/>
    </row>
    <row r="52" spans="3:18" ht="15" x14ac:dyDescent="0.2">
      <c r="C52" s="95"/>
      <c r="D52" s="191" t="s">
        <v>159</v>
      </c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96"/>
    </row>
    <row r="53" spans="3:18" customFormat="1" ht="15" x14ac:dyDescent="0.25">
      <c r="C53" s="6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67"/>
      <c r="R53" s="59"/>
    </row>
    <row r="54" spans="3:18" ht="23.25" x14ac:dyDescent="0.35">
      <c r="C54" s="74"/>
      <c r="E54" s="207" t="s">
        <v>293</v>
      </c>
      <c r="F54" s="207"/>
      <c r="G54" s="207"/>
      <c r="H54" s="207"/>
      <c r="I54" s="207"/>
      <c r="J54" s="33"/>
      <c r="K54" s="178">
        <f>N60/K61</f>
        <v>0.92128823529411707</v>
      </c>
      <c r="L54" s="178"/>
      <c r="M54" s="178"/>
      <c r="N54" s="25"/>
      <c r="O54" s="67"/>
    </row>
    <row r="55" spans="3:18" customFormat="1" ht="15" x14ac:dyDescent="0.25">
      <c r="C55" s="66"/>
      <c r="D55" s="25"/>
      <c r="E55" s="25"/>
      <c r="F55" s="25"/>
      <c r="G55" s="25"/>
      <c r="H55" s="25"/>
      <c r="I55" s="25"/>
      <c r="J55" s="25"/>
      <c r="K55" s="60"/>
      <c r="L55" s="60"/>
      <c r="M55" s="60"/>
      <c r="N55" s="25"/>
      <c r="O55" s="67"/>
      <c r="R55" s="59"/>
    </row>
    <row r="56" spans="3:18" ht="23.25" x14ac:dyDescent="0.35">
      <c r="C56" s="74"/>
      <c r="E56" s="207" t="s">
        <v>294</v>
      </c>
      <c r="F56" s="207"/>
      <c r="G56" s="207"/>
      <c r="H56" s="207"/>
      <c r="I56" s="207"/>
      <c r="J56" s="33"/>
      <c r="K56" s="208">
        <f>1/((N61/N60)*(1/K62)+(N95/N60))</f>
        <v>9.2676034770496276</v>
      </c>
      <c r="L56" s="208"/>
      <c r="M56" s="208"/>
      <c r="N56" s="25"/>
      <c r="O56" s="67"/>
    </row>
    <row r="57" spans="3:18" customFormat="1" ht="15" x14ac:dyDescent="0.25">
      <c r="C57" s="66"/>
      <c r="D57" s="25"/>
      <c r="E57" s="25">
        <f>IF(F61="ERROR",1,0)</f>
        <v>0</v>
      </c>
      <c r="F57" s="25"/>
      <c r="G57" s="25"/>
      <c r="H57" s="25"/>
      <c r="I57" s="25"/>
      <c r="J57" s="25"/>
      <c r="K57" s="25"/>
      <c r="L57" s="25"/>
      <c r="M57" s="25"/>
      <c r="N57" s="25"/>
      <c r="O57" s="67"/>
      <c r="R57" s="59"/>
    </row>
    <row r="58" spans="3:18" ht="15" x14ac:dyDescent="0.2">
      <c r="C58" s="95"/>
      <c r="D58" s="191" t="s">
        <v>131</v>
      </c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96"/>
    </row>
    <row r="59" spans="3:18" customFormat="1" ht="15" customHeight="1" x14ac:dyDescent="0.25">
      <c r="C59" s="66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67"/>
      <c r="R59" s="59"/>
    </row>
    <row r="60" spans="3:18" ht="15" customHeight="1" x14ac:dyDescent="0.3">
      <c r="C60" s="103"/>
      <c r="D60" s="196" t="s">
        <v>132</v>
      </c>
      <c r="E60" s="196"/>
      <c r="F60" s="54">
        <f>SUM(F103:F152)</f>
        <v>1183</v>
      </c>
      <c r="G60" s="38"/>
      <c r="H60" s="196" t="s">
        <v>133</v>
      </c>
      <c r="I60" s="196"/>
      <c r="J60" s="34"/>
      <c r="K60" s="55">
        <f t="array" ref="K60">INDEX('Table Lookups'!$C$6:$K$27,
MATCH(MIN(ABS('Table Lookups'!$B$6:$B$27-'Cooling Test I-P'!$F$94)),ABS('Table Lookups'!$B$6:$B$27-'Cooling Test I-P'!$F$94),0),
MATCH(MIN(ABS('Table Lookups'!$C$5:$K$5-'Cooling Test I-P'!$F$63)),ABS('Table Lookups'!$C$5:$K$5-'Cooling Test I-P'!$F$63),0))</f>
        <v>1.02</v>
      </c>
      <c r="L60" s="45"/>
      <c r="M60" s="34" t="s">
        <v>178</v>
      </c>
      <c r="N60" s="92">
        <f>4.5*F60*(F62-F61)+4.5*K94*(K95-K97)</f>
        <v>44636.414999999972</v>
      </c>
      <c r="O60" s="104"/>
    </row>
    <row r="61" spans="3:18" ht="15" customHeight="1" x14ac:dyDescent="0.3">
      <c r="C61" s="103"/>
      <c r="D61" s="196" t="s">
        <v>134</v>
      </c>
      <c r="E61" s="196"/>
      <c r="F61" s="55">
        <f>IF(COUNT(I103:I152)&gt;=B101,AVERAGE(I103:I152),"ERROR")</f>
        <v>18.616666666666671</v>
      </c>
      <c r="G61" s="45"/>
      <c r="H61" s="196" t="s">
        <v>177</v>
      </c>
      <c r="I61" s="196"/>
      <c r="J61" s="34"/>
      <c r="K61" s="54">
        <f>K60*F32</f>
        <v>48450</v>
      </c>
      <c r="L61" s="38"/>
      <c r="M61" s="40" t="s">
        <v>286</v>
      </c>
      <c r="N61" s="54">
        <f>N94-N95</f>
        <v>3011</v>
      </c>
      <c r="O61" s="105"/>
    </row>
    <row r="62" spans="3:18" ht="15.75" customHeight="1" x14ac:dyDescent="0.3">
      <c r="C62" s="103"/>
      <c r="D62" s="196" t="s">
        <v>135</v>
      </c>
      <c r="E62" s="196"/>
      <c r="F62" s="55">
        <f>IF(COUNT(N103:N152)&gt;=J101,AVERAGE(N103:N152),"ERROR")</f>
        <v>26.41</v>
      </c>
      <c r="G62" s="45"/>
      <c r="H62" s="200" t="s">
        <v>137</v>
      </c>
      <c r="I62" s="200"/>
      <c r="J62" s="40"/>
      <c r="K62" s="54">
        <f t="array" ref="K62">INDEX('Table Lookups'!$C$31:$K$52,
MATCH(MIN(ABS('Table Lookups'!$B$31:$B$52-'Cooling Test I-P'!$F$94)),ABS('Table Lookups'!$B$31:$B$52-'Cooling Test I-P'!$F$94),0),
MATCH(MIN(ABS('Table Lookups'!$C$30:$K$30-'Cooling Test I-P'!$F$63)),ABS('Table Lookups'!$C$30:$K$30-'Cooling Test I-P'!$F$63),0))</f>
        <v>0.79</v>
      </c>
      <c r="L62" s="38"/>
      <c r="O62" s="75"/>
    </row>
    <row r="63" spans="3:18" ht="15.75" customHeight="1" x14ac:dyDescent="0.3">
      <c r="C63" s="106"/>
      <c r="D63" s="204" t="s">
        <v>136</v>
      </c>
      <c r="E63" s="204"/>
      <c r="F63" s="56">
        <f>(K94/F60)*K96+((F60-K94)/F60)*F95</f>
        <v>60.578698224852076</v>
      </c>
      <c r="G63" s="46"/>
      <c r="H63" s="46"/>
      <c r="M63" s="40"/>
      <c r="O63" s="75"/>
    </row>
    <row r="64" spans="3:18" x14ac:dyDescent="0.2">
      <c r="C64" s="76"/>
      <c r="D64" s="77"/>
      <c r="E64" s="77"/>
      <c r="F64" s="77"/>
      <c r="G64" s="77"/>
      <c r="H64" s="77"/>
      <c r="I64" s="77"/>
      <c r="J64" s="78"/>
      <c r="K64" s="78"/>
      <c r="L64" s="78"/>
      <c r="M64" s="77"/>
      <c r="N64" s="77"/>
      <c r="O64" s="79"/>
    </row>
    <row r="65" spans="3:18" customFormat="1" ht="15" x14ac:dyDescent="0.25">
      <c r="N65" s="25"/>
      <c r="R65" s="59"/>
    </row>
    <row r="66" spans="3:18" ht="23.25" x14ac:dyDescent="0.35">
      <c r="C66" s="107"/>
      <c r="D66" s="228" t="s">
        <v>184</v>
      </c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108"/>
    </row>
    <row r="67" spans="3:18" customFormat="1" ht="15" x14ac:dyDescent="0.25">
      <c r="C67" s="66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67"/>
      <c r="R67" s="59"/>
    </row>
    <row r="68" spans="3:18" ht="15" x14ac:dyDescent="0.2">
      <c r="C68" s="95"/>
      <c r="D68" s="191" t="s">
        <v>173</v>
      </c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96"/>
    </row>
    <row r="69" spans="3:18" customFormat="1" ht="15" x14ac:dyDescent="0.25">
      <c r="C69" s="66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67"/>
      <c r="R69" s="59"/>
    </row>
    <row r="70" spans="3:18" x14ac:dyDescent="0.2">
      <c r="C70" s="109"/>
      <c r="D70" s="190" t="s">
        <v>123</v>
      </c>
      <c r="E70" s="190"/>
      <c r="F70" s="227" t="s">
        <v>106</v>
      </c>
      <c r="G70" s="227"/>
      <c r="H70" s="227"/>
      <c r="I70" s="209" t="s">
        <v>107</v>
      </c>
      <c r="J70" s="209"/>
      <c r="K70" s="209"/>
      <c r="L70" s="49"/>
      <c r="M70" s="37" t="s">
        <v>108</v>
      </c>
      <c r="N70" s="37" t="s">
        <v>163</v>
      </c>
      <c r="O70" s="80"/>
    </row>
    <row r="71" spans="3:18" ht="14.25" x14ac:dyDescent="0.2">
      <c r="C71" s="119"/>
      <c r="D71" s="184" t="s">
        <v>206</v>
      </c>
      <c r="E71" s="185"/>
      <c r="F71" s="185" t="s">
        <v>210</v>
      </c>
      <c r="G71" s="185"/>
      <c r="H71" s="185"/>
      <c r="I71" s="185" t="s">
        <v>209</v>
      </c>
      <c r="J71" s="185"/>
      <c r="K71" s="185"/>
      <c r="L71" s="186" t="s">
        <v>211</v>
      </c>
      <c r="M71" s="184"/>
      <c r="N71" s="140">
        <v>44448</v>
      </c>
      <c r="O71" s="110"/>
    </row>
    <row r="72" spans="3:18" ht="14.25" x14ac:dyDescent="0.2">
      <c r="C72" s="119"/>
      <c r="D72" s="184" t="s">
        <v>207</v>
      </c>
      <c r="E72" s="185"/>
      <c r="F72" s="185" t="s">
        <v>128</v>
      </c>
      <c r="G72" s="185"/>
      <c r="H72" s="185"/>
      <c r="I72" s="185" t="s">
        <v>212</v>
      </c>
      <c r="J72" s="185"/>
      <c r="K72" s="185"/>
      <c r="L72" s="186" t="s">
        <v>213</v>
      </c>
      <c r="M72" s="184"/>
      <c r="N72" s="140">
        <v>44448</v>
      </c>
      <c r="O72" s="110"/>
    </row>
    <row r="73" spans="3:18" ht="14.25" x14ac:dyDescent="0.2">
      <c r="C73" s="119"/>
      <c r="D73" s="184" t="s">
        <v>208</v>
      </c>
      <c r="E73" s="185"/>
      <c r="F73" s="185" t="s">
        <v>214</v>
      </c>
      <c r="G73" s="185"/>
      <c r="H73" s="185"/>
      <c r="I73" s="185">
        <v>382100</v>
      </c>
      <c r="J73" s="185"/>
      <c r="K73" s="185"/>
      <c r="L73" s="186" t="s">
        <v>215</v>
      </c>
      <c r="M73" s="184"/>
      <c r="N73" s="140">
        <v>44448</v>
      </c>
      <c r="O73" s="110"/>
    </row>
    <row r="74" spans="3:18" ht="14.25" x14ac:dyDescent="0.2">
      <c r="C74" s="119"/>
      <c r="D74" s="187"/>
      <c r="E74" s="184"/>
      <c r="F74" s="185"/>
      <c r="G74" s="185"/>
      <c r="H74" s="185"/>
      <c r="I74" s="186"/>
      <c r="J74" s="187"/>
      <c r="K74" s="184"/>
      <c r="L74" s="186"/>
      <c r="M74" s="184"/>
      <c r="N74" s="136"/>
      <c r="O74" s="86"/>
    </row>
    <row r="75" spans="3:18" ht="14.25" x14ac:dyDescent="0.2">
      <c r="C75" s="119"/>
      <c r="D75" s="184"/>
      <c r="E75" s="185"/>
      <c r="F75" s="185"/>
      <c r="G75" s="185"/>
      <c r="H75" s="185"/>
      <c r="I75" s="185"/>
      <c r="J75" s="185"/>
      <c r="K75" s="185"/>
      <c r="L75" s="186"/>
      <c r="M75" s="184"/>
      <c r="N75" s="136"/>
      <c r="O75" s="86"/>
    </row>
    <row r="76" spans="3:18" ht="14.25" x14ac:dyDescent="0.2">
      <c r="C76" s="119"/>
      <c r="D76" s="184"/>
      <c r="E76" s="185"/>
      <c r="F76" s="185"/>
      <c r="G76" s="185"/>
      <c r="H76" s="185"/>
      <c r="I76" s="185"/>
      <c r="J76" s="185"/>
      <c r="K76" s="185"/>
      <c r="L76" s="186"/>
      <c r="M76" s="184"/>
      <c r="N76" s="136"/>
      <c r="O76" s="86"/>
    </row>
    <row r="77" spans="3:18" ht="14.25" x14ac:dyDescent="0.2">
      <c r="C77" s="119"/>
      <c r="D77" s="184"/>
      <c r="E77" s="185"/>
      <c r="F77" s="185"/>
      <c r="G77" s="185"/>
      <c r="H77" s="185"/>
      <c r="I77" s="185"/>
      <c r="J77" s="185"/>
      <c r="K77" s="185"/>
      <c r="L77" s="186"/>
      <c r="M77" s="184"/>
      <c r="N77" s="136"/>
      <c r="O77" s="86"/>
    </row>
    <row r="78" spans="3:18" ht="14.25" x14ac:dyDescent="0.2">
      <c r="C78" s="119"/>
      <c r="D78" s="184"/>
      <c r="E78" s="185"/>
      <c r="F78" s="185"/>
      <c r="G78" s="185"/>
      <c r="H78" s="185"/>
      <c r="I78" s="185"/>
      <c r="J78" s="185"/>
      <c r="K78" s="185"/>
      <c r="L78" s="186"/>
      <c r="M78" s="184"/>
      <c r="N78" s="136"/>
      <c r="O78" s="86"/>
    </row>
    <row r="79" spans="3:18" ht="14.25" x14ac:dyDescent="0.2">
      <c r="C79" s="119"/>
      <c r="D79" s="184"/>
      <c r="E79" s="185"/>
      <c r="F79" s="185"/>
      <c r="G79" s="185"/>
      <c r="H79" s="185"/>
      <c r="I79" s="185"/>
      <c r="J79" s="185"/>
      <c r="K79" s="185"/>
      <c r="L79" s="186"/>
      <c r="M79" s="184"/>
      <c r="N79" s="136"/>
      <c r="O79" s="86"/>
    </row>
    <row r="80" spans="3:18" ht="14.25" x14ac:dyDescent="0.2">
      <c r="C80" s="119"/>
      <c r="D80" s="184"/>
      <c r="E80" s="185"/>
      <c r="F80" s="185"/>
      <c r="G80" s="185"/>
      <c r="H80" s="185"/>
      <c r="I80" s="185"/>
      <c r="J80" s="185"/>
      <c r="K80" s="185"/>
      <c r="L80" s="186"/>
      <c r="M80" s="184"/>
      <c r="N80" s="136"/>
      <c r="O80" s="86"/>
    </row>
    <row r="81" spans="3:22" x14ac:dyDescent="0.2">
      <c r="C81" s="70"/>
      <c r="D81" s="30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81"/>
    </row>
    <row r="82" spans="3:22" ht="15.75" x14ac:dyDescent="0.25">
      <c r="C82" s="95"/>
      <c r="D82" s="191" t="s">
        <v>162</v>
      </c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96"/>
      <c r="T82"/>
      <c r="U82"/>
      <c r="V82"/>
    </row>
    <row r="83" spans="3:22" ht="15" x14ac:dyDescent="0.25">
      <c r="C83" s="82"/>
      <c r="D83" s="171" t="s">
        <v>236</v>
      </c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83"/>
      <c r="T83"/>
      <c r="U83"/>
      <c r="V83"/>
    </row>
    <row r="84" spans="3:22" ht="15" x14ac:dyDescent="0.25">
      <c r="C84" s="111"/>
      <c r="D84" s="197" t="s">
        <v>168</v>
      </c>
      <c r="E84" s="198"/>
      <c r="F84" s="185" t="b">
        <v>1</v>
      </c>
      <c r="G84" s="185"/>
      <c r="H84" s="185"/>
      <c r="I84" s="197" t="s">
        <v>117</v>
      </c>
      <c r="J84" s="197"/>
      <c r="K84" s="197"/>
      <c r="L84" s="198"/>
      <c r="M84" s="136" t="b">
        <v>1</v>
      </c>
      <c r="N84" s="29"/>
      <c r="O84" s="81"/>
      <c r="S84" s="52"/>
      <c r="T84"/>
      <c r="U84"/>
      <c r="V84"/>
    </row>
    <row r="85" spans="3:22" ht="15" x14ac:dyDescent="0.25">
      <c r="C85" s="111"/>
      <c r="D85" s="197" t="s">
        <v>119</v>
      </c>
      <c r="E85" s="198"/>
      <c r="F85" s="185" t="b">
        <v>1</v>
      </c>
      <c r="G85" s="185"/>
      <c r="H85" s="185"/>
      <c r="I85" s="197" t="s">
        <v>115</v>
      </c>
      <c r="J85" s="197"/>
      <c r="K85" s="197"/>
      <c r="L85" s="198"/>
      <c r="M85" s="136" t="b">
        <v>1</v>
      </c>
      <c r="N85" s="29"/>
      <c r="O85" s="81"/>
      <c r="S85" s="52"/>
      <c r="T85"/>
      <c r="U85"/>
      <c r="V85"/>
    </row>
    <row r="86" spans="3:22" ht="15" x14ac:dyDescent="0.25">
      <c r="C86" s="111"/>
      <c r="D86" s="197" t="s">
        <v>167</v>
      </c>
      <c r="E86" s="198"/>
      <c r="F86" s="185" t="b">
        <v>1</v>
      </c>
      <c r="G86" s="185"/>
      <c r="H86" s="185"/>
      <c r="I86" s="197" t="s">
        <v>165</v>
      </c>
      <c r="J86" s="197"/>
      <c r="K86" s="197"/>
      <c r="L86" s="198"/>
      <c r="M86" s="136" t="s">
        <v>190</v>
      </c>
      <c r="N86" s="29"/>
      <c r="O86" s="81"/>
      <c r="S86" s="52"/>
      <c r="T86"/>
      <c r="U86"/>
      <c r="V86"/>
    </row>
    <row r="87" spans="3:22" ht="15" x14ac:dyDescent="0.25">
      <c r="C87" s="112"/>
      <c r="D87" s="217" t="s">
        <v>164</v>
      </c>
      <c r="E87" s="218"/>
      <c r="F87" s="185" t="b">
        <v>1</v>
      </c>
      <c r="G87" s="185"/>
      <c r="H87" s="185"/>
      <c r="I87" s="197" t="s">
        <v>166</v>
      </c>
      <c r="J87" s="197"/>
      <c r="K87" s="197"/>
      <c r="L87" s="198"/>
      <c r="M87" s="136" t="b">
        <v>1</v>
      </c>
      <c r="N87" s="29"/>
      <c r="O87" s="81"/>
      <c r="S87" s="52"/>
      <c r="T87"/>
      <c r="U87"/>
      <c r="V87"/>
    </row>
    <row r="88" spans="3:22" ht="15" x14ac:dyDescent="0.25">
      <c r="C88" s="74"/>
      <c r="I88" s="197" t="s">
        <v>118</v>
      </c>
      <c r="J88" s="197"/>
      <c r="K88" s="197"/>
      <c r="L88" s="198"/>
      <c r="M88" s="136" t="s">
        <v>190</v>
      </c>
      <c r="N88" s="29"/>
      <c r="O88" s="81"/>
      <c r="T88"/>
      <c r="U88"/>
      <c r="V88"/>
    </row>
    <row r="89" spans="3:22" ht="15" x14ac:dyDescent="0.25">
      <c r="C89" s="74"/>
      <c r="I89" s="35"/>
      <c r="K89" s="41"/>
      <c r="L89" s="41"/>
      <c r="O89" s="75"/>
      <c r="T89"/>
      <c r="U89"/>
      <c r="V89"/>
    </row>
    <row r="90" spans="3:22" customFormat="1" ht="15.75" x14ac:dyDescent="0.25">
      <c r="C90" s="95"/>
      <c r="D90" s="191" t="s">
        <v>149</v>
      </c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96"/>
      <c r="R90" s="59"/>
    </row>
    <row r="91" spans="3:22" customFormat="1" ht="15" x14ac:dyDescent="0.25">
      <c r="C91" s="66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67"/>
      <c r="R91" s="59"/>
    </row>
    <row r="92" spans="3:22" ht="30" customHeight="1" x14ac:dyDescent="0.2">
      <c r="C92" s="113"/>
      <c r="D92" s="206" t="s">
        <v>129</v>
      </c>
      <c r="E92" s="206"/>
      <c r="F92" s="206"/>
      <c r="G92" s="43"/>
      <c r="H92" s="224" t="s">
        <v>147</v>
      </c>
      <c r="I92" s="225"/>
      <c r="J92" s="225"/>
      <c r="K92" s="226"/>
      <c r="L92" s="44"/>
      <c r="M92" s="205" t="s">
        <v>148</v>
      </c>
      <c r="N92" s="205"/>
      <c r="O92" s="114"/>
    </row>
    <row r="93" spans="3:22" customFormat="1" ht="15" x14ac:dyDescent="0.25">
      <c r="C93" s="66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67"/>
      <c r="R93" s="59"/>
    </row>
    <row r="94" spans="3:22" ht="15.75" x14ac:dyDescent="0.3">
      <c r="C94" s="115"/>
      <c r="D94" s="196" t="s">
        <v>138</v>
      </c>
      <c r="E94" s="196"/>
      <c r="F94" s="141">
        <v>74</v>
      </c>
      <c r="G94" s="47"/>
      <c r="H94" s="47"/>
      <c r="I94" s="126" t="s">
        <v>289</v>
      </c>
      <c r="K94" s="136">
        <v>249</v>
      </c>
      <c r="L94" s="41"/>
      <c r="M94" s="125" t="s">
        <v>139</v>
      </c>
      <c r="N94" s="136">
        <v>4016</v>
      </c>
      <c r="O94" s="86"/>
    </row>
    <row r="95" spans="3:22" ht="15.75" x14ac:dyDescent="0.3">
      <c r="C95" s="115"/>
      <c r="D95" s="196" t="s">
        <v>140</v>
      </c>
      <c r="E95" s="196"/>
      <c r="F95" s="141">
        <v>59.4</v>
      </c>
      <c r="G95" s="47"/>
      <c r="H95" s="47"/>
      <c r="I95" s="130" t="s">
        <v>141</v>
      </c>
      <c r="K95" s="136">
        <v>31.81</v>
      </c>
      <c r="L95" s="41"/>
      <c r="M95" s="125" t="s">
        <v>142</v>
      </c>
      <c r="N95" s="136">
        <v>1005</v>
      </c>
      <c r="O95" s="86"/>
    </row>
    <row r="96" spans="3:22" ht="15.75" x14ac:dyDescent="0.3">
      <c r="C96" s="74"/>
      <c r="I96" s="130" t="s">
        <v>143</v>
      </c>
      <c r="K96" s="136">
        <v>65</v>
      </c>
      <c r="L96" s="41"/>
      <c r="O96" s="75"/>
    </row>
    <row r="97" spans="2:18" customFormat="1" ht="15.75" x14ac:dyDescent="0.3">
      <c r="C97" s="66"/>
      <c r="I97" s="130" t="s">
        <v>295</v>
      </c>
      <c r="J97" s="50"/>
      <c r="K97" s="136">
        <v>29</v>
      </c>
      <c r="O97" s="67"/>
      <c r="R97" s="59"/>
    </row>
    <row r="98" spans="2:18" customFormat="1" ht="15" x14ac:dyDescent="0.25">
      <c r="C98" s="66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67"/>
      <c r="R98" s="59"/>
    </row>
    <row r="99" spans="2:18" customFormat="1" ht="15" x14ac:dyDescent="0.25">
      <c r="C99" s="66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67"/>
      <c r="R99" s="59"/>
    </row>
    <row r="100" spans="2:18" x14ac:dyDescent="0.2">
      <c r="B100" s="28" t="s">
        <v>157</v>
      </c>
      <c r="C100" s="109"/>
      <c r="D100" s="190" t="s">
        <v>170</v>
      </c>
      <c r="E100" s="190"/>
      <c r="F100" s="190"/>
      <c r="G100" s="190"/>
      <c r="H100" s="190"/>
      <c r="I100" s="190"/>
      <c r="J100" s="28" t="s">
        <v>158</v>
      </c>
      <c r="K100" s="190" t="s">
        <v>171</v>
      </c>
      <c r="L100" s="190"/>
      <c r="M100" s="190"/>
      <c r="N100" s="190"/>
      <c r="O100" s="80"/>
    </row>
    <row r="101" spans="2:18" ht="15" customHeight="1" x14ac:dyDescent="0.2">
      <c r="B101" s="51">
        <f>MIN(3,F48)</f>
        <v>3</v>
      </c>
      <c r="C101" s="116"/>
      <c r="D101" s="230" t="str">
        <f>"Minimum Supply Enthalpy Values Required: "&amp;B101</f>
        <v>Minimum Supply Enthalpy Values Required: 3</v>
      </c>
      <c r="E101" s="230"/>
      <c r="F101" s="230"/>
      <c r="G101" s="230"/>
      <c r="H101" s="230"/>
      <c r="I101" s="230"/>
      <c r="J101" s="57">
        <f>MIN(2,F49)</f>
        <v>1</v>
      </c>
      <c r="K101" s="230" t="str">
        <f>"Minimum Return Enthalpy Values Required: "&amp;J101</f>
        <v>Minimum Return Enthalpy Values Required: 1</v>
      </c>
      <c r="L101" s="230"/>
      <c r="M101" s="230"/>
      <c r="N101" s="230"/>
      <c r="O101" s="117"/>
    </row>
    <row r="102" spans="2:18" ht="15.75" x14ac:dyDescent="0.3">
      <c r="C102" s="84"/>
      <c r="D102" s="36" t="s">
        <v>91</v>
      </c>
      <c r="E102" s="37" t="s">
        <v>110</v>
      </c>
      <c r="F102" s="31" t="s">
        <v>144</v>
      </c>
      <c r="G102" s="31"/>
      <c r="H102" s="31"/>
      <c r="I102" s="31" t="s">
        <v>145</v>
      </c>
      <c r="K102" s="36" t="s">
        <v>92</v>
      </c>
      <c r="L102" s="36"/>
      <c r="M102" s="37" t="s">
        <v>111</v>
      </c>
      <c r="N102" s="31" t="s">
        <v>146</v>
      </c>
      <c r="O102" s="85"/>
    </row>
    <row r="103" spans="2:18" ht="15" x14ac:dyDescent="0.25">
      <c r="B103" s="28">
        <v>1</v>
      </c>
      <c r="C103" s="70"/>
      <c r="D103" s="30">
        <f t="shared" ref="D103:D134" si="0">IF(B103&lt;=$F$48,B103,"")</f>
        <v>1</v>
      </c>
      <c r="E103" s="142" t="s">
        <v>192</v>
      </c>
      <c r="F103" s="223">
        <v>214</v>
      </c>
      <c r="G103" s="223"/>
      <c r="H103" s="223"/>
      <c r="I103" s="143"/>
      <c r="J103" s="28">
        <v>1</v>
      </c>
      <c r="K103" s="30">
        <f t="shared" ref="K103:K134" si="1">IF(J103&lt;=$F$49,J103,"")</f>
        <v>1</v>
      </c>
      <c r="L103" s="30"/>
      <c r="M103" s="142" t="s">
        <v>202</v>
      </c>
      <c r="N103" s="142">
        <v>26.41</v>
      </c>
      <c r="O103" s="67"/>
    </row>
    <row r="104" spans="2:18" ht="15" x14ac:dyDescent="0.25">
      <c r="B104" s="28">
        <v>2</v>
      </c>
      <c r="C104" s="70"/>
      <c r="D104" s="30">
        <f t="shared" si="0"/>
        <v>2</v>
      </c>
      <c r="E104" s="142" t="s">
        <v>193</v>
      </c>
      <c r="F104" s="223">
        <v>120</v>
      </c>
      <c r="G104" s="223"/>
      <c r="H104" s="223"/>
      <c r="I104" s="143"/>
      <c r="J104" s="28">
        <v>2</v>
      </c>
      <c r="K104" s="30" t="str">
        <f t="shared" si="1"/>
        <v/>
      </c>
      <c r="L104" s="30"/>
      <c r="M104" s="142"/>
      <c r="N104" s="142"/>
      <c r="O104" s="67"/>
    </row>
    <row r="105" spans="2:18" ht="15" x14ac:dyDescent="0.25">
      <c r="B105" s="28">
        <v>3</v>
      </c>
      <c r="C105" s="70"/>
      <c r="D105" s="30">
        <f t="shared" si="0"/>
        <v>3</v>
      </c>
      <c r="E105" s="142" t="s">
        <v>194</v>
      </c>
      <c r="F105" s="223">
        <v>85</v>
      </c>
      <c r="G105" s="223"/>
      <c r="H105" s="223"/>
      <c r="I105" s="143">
        <v>18.59</v>
      </c>
      <c r="J105" s="28">
        <v>3</v>
      </c>
      <c r="K105" s="30" t="str">
        <f t="shared" si="1"/>
        <v/>
      </c>
      <c r="L105" s="30"/>
      <c r="M105" s="142"/>
      <c r="N105" s="142"/>
      <c r="O105" s="67"/>
    </row>
    <row r="106" spans="2:18" ht="15" x14ac:dyDescent="0.25">
      <c r="B106" s="28">
        <v>4</v>
      </c>
      <c r="C106" s="70"/>
      <c r="D106" s="30">
        <f t="shared" si="0"/>
        <v>4</v>
      </c>
      <c r="E106" s="142" t="s">
        <v>195</v>
      </c>
      <c r="F106" s="223">
        <v>72</v>
      </c>
      <c r="G106" s="223"/>
      <c r="H106" s="223"/>
      <c r="I106" s="143"/>
      <c r="J106" s="28">
        <v>4</v>
      </c>
      <c r="K106" s="30" t="str">
        <f t="shared" si="1"/>
        <v/>
      </c>
      <c r="L106" s="30"/>
      <c r="M106" s="148"/>
      <c r="N106" s="148"/>
      <c r="O106" s="67"/>
    </row>
    <row r="107" spans="2:18" ht="15" x14ac:dyDescent="0.25">
      <c r="B107" s="28">
        <v>5</v>
      </c>
      <c r="C107" s="70"/>
      <c r="D107" s="30">
        <f t="shared" si="0"/>
        <v>5</v>
      </c>
      <c r="E107" s="142" t="s">
        <v>155</v>
      </c>
      <c r="F107" s="223">
        <v>33</v>
      </c>
      <c r="G107" s="223"/>
      <c r="H107" s="223"/>
      <c r="I107" s="143">
        <v>18.89</v>
      </c>
      <c r="J107" s="28">
        <v>5</v>
      </c>
      <c r="K107" s="30" t="str">
        <f t="shared" si="1"/>
        <v/>
      </c>
      <c r="L107" s="30"/>
      <c r="M107" s="148"/>
      <c r="N107" s="148"/>
      <c r="O107" s="67"/>
    </row>
    <row r="108" spans="2:18" ht="15" x14ac:dyDescent="0.25">
      <c r="B108" s="28">
        <v>6</v>
      </c>
      <c r="C108" s="70"/>
      <c r="D108" s="30">
        <f t="shared" si="0"/>
        <v>6</v>
      </c>
      <c r="E108" s="142" t="s">
        <v>196</v>
      </c>
      <c r="F108" s="223">
        <v>72</v>
      </c>
      <c r="G108" s="223"/>
      <c r="H108" s="223"/>
      <c r="I108" s="143"/>
      <c r="J108" s="28">
        <v>6</v>
      </c>
      <c r="K108" s="30" t="str">
        <f t="shared" si="1"/>
        <v/>
      </c>
      <c r="L108" s="30"/>
      <c r="M108" s="148"/>
      <c r="N108" s="148"/>
      <c r="O108" s="67"/>
    </row>
    <row r="109" spans="2:18" ht="15" x14ac:dyDescent="0.25">
      <c r="B109" s="28">
        <v>7</v>
      </c>
      <c r="C109" s="70"/>
      <c r="D109" s="30">
        <f t="shared" si="0"/>
        <v>7</v>
      </c>
      <c r="E109" s="142" t="s">
        <v>197</v>
      </c>
      <c r="F109" s="223">
        <v>202</v>
      </c>
      <c r="G109" s="223"/>
      <c r="H109" s="223"/>
      <c r="I109" s="143"/>
      <c r="J109" s="28">
        <v>7</v>
      </c>
      <c r="K109" s="30" t="str">
        <f t="shared" si="1"/>
        <v/>
      </c>
      <c r="L109" s="30"/>
      <c r="M109" s="148"/>
      <c r="N109" s="148"/>
      <c r="O109" s="67"/>
    </row>
    <row r="110" spans="2:18" ht="15" x14ac:dyDescent="0.25">
      <c r="B110" s="28">
        <v>8</v>
      </c>
      <c r="C110" s="70"/>
      <c r="D110" s="30">
        <f t="shared" si="0"/>
        <v>8</v>
      </c>
      <c r="E110" s="142" t="s">
        <v>156</v>
      </c>
      <c r="F110" s="223">
        <v>31</v>
      </c>
      <c r="G110" s="223"/>
      <c r="H110" s="223"/>
      <c r="I110" s="143"/>
      <c r="J110" s="28">
        <v>8</v>
      </c>
      <c r="K110" s="30" t="str">
        <f t="shared" si="1"/>
        <v/>
      </c>
      <c r="L110" s="30"/>
      <c r="M110" s="148"/>
      <c r="N110" s="148"/>
      <c r="O110" s="67"/>
    </row>
    <row r="111" spans="2:18" ht="15" x14ac:dyDescent="0.25">
      <c r="B111" s="28">
        <v>9</v>
      </c>
      <c r="C111" s="70"/>
      <c r="D111" s="30">
        <f t="shared" si="0"/>
        <v>9</v>
      </c>
      <c r="E111" s="142" t="s">
        <v>198</v>
      </c>
      <c r="F111" s="223">
        <v>96</v>
      </c>
      <c r="G111" s="223"/>
      <c r="H111" s="223"/>
      <c r="I111" s="143">
        <v>18.37</v>
      </c>
      <c r="J111" s="28">
        <v>9</v>
      </c>
      <c r="K111" s="30" t="str">
        <f t="shared" si="1"/>
        <v/>
      </c>
      <c r="L111" s="30"/>
      <c r="M111" s="148"/>
      <c r="N111" s="148"/>
      <c r="O111" s="67"/>
    </row>
    <row r="112" spans="2:18" ht="15" x14ac:dyDescent="0.25">
      <c r="B112" s="28">
        <v>10</v>
      </c>
      <c r="C112" s="70"/>
      <c r="D112" s="30">
        <f t="shared" si="0"/>
        <v>10</v>
      </c>
      <c r="E112" s="142" t="s">
        <v>199</v>
      </c>
      <c r="F112" s="223">
        <v>160</v>
      </c>
      <c r="G112" s="223"/>
      <c r="H112" s="223"/>
      <c r="I112" s="143"/>
      <c r="J112" s="28">
        <v>10</v>
      </c>
      <c r="K112" s="30" t="str">
        <f t="shared" si="1"/>
        <v/>
      </c>
      <c r="L112" s="30"/>
      <c r="M112" s="148"/>
      <c r="N112" s="148"/>
      <c r="O112" s="67"/>
    </row>
    <row r="113" spans="2:15" ht="15" x14ac:dyDescent="0.25">
      <c r="B113" s="28">
        <v>11</v>
      </c>
      <c r="C113" s="70"/>
      <c r="D113" s="30">
        <f t="shared" si="0"/>
        <v>11</v>
      </c>
      <c r="E113" s="142" t="s">
        <v>200</v>
      </c>
      <c r="F113" s="223">
        <v>27</v>
      </c>
      <c r="G113" s="223"/>
      <c r="H113" s="223"/>
      <c r="I113" s="143"/>
      <c r="J113" s="28">
        <v>11</v>
      </c>
      <c r="K113" s="30" t="str">
        <f t="shared" si="1"/>
        <v/>
      </c>
      <c r="L113" s="30"/>
      <c r="M113" s="148"/>
      <c r="N113" s="148"/>
      <c r="O113" s="67"/>
    </row>
    <row r="114" spans="2:15" ht="15" x14ac:dyDescent="0.25">
      <c r="B114" s="28">
        <v>12</v>
      </c>
      <c r="C114" s="70"/>
      <c r="D114" s="30">
        <f t="shared" si="0"/>
        <v>12</v>
      </c>
      <c r="E114" s="142" t="s">
        <v>201</v>
      </c>
      <c r="F114" s="223">
        <v>71</v>
      </c>
      <c r="G114" s="223"/>
      <c r="H114" s="223"/>
      <c r="I114" s="143"/>
      <c r="J114" s="28">
        <v>12</v>
      </c>
      <c r="K114" s="30" t="str">
        <f t="shared" si="1"/>
        <v/>
      </c>
      <c r="L114" s="30"/>
      <c r="M114" s="148"/>
      <c r="N114" s="148"/>
      <c r="O114" s="67"/>
    </row>
    <row r="115" spans="2:15" ht="15" x14ac:dyDescent="0.25">
      <c r="B115" s="28">
        <v>13</v>
      </c>
      <c r="C115" s="70"/>
      <c r="D115" s="30" t="str">
        <f t="shared" si="0"/>
        <v/>
      </c>
      <c r="E115" s="142"/>
      <c r="F115" s="223"/>
      <c r="G115" s="223"/>
      <c r="H115" s="223"/>
      <c r="I115" s="143"/>
      <c r="J115" s="28">
        <v>13</v>
      </c>
      <c r="K115" s="30" t="str">
        <f t="shared" si="1"/>
        <v/>
      </c>
      <c r="L115" s="30"/>
      <c r="M115" s="148"/>
      <c r="N115" s="148"/>
      <c r="O115" s="67"/>
    </row>
    <row r="116" spans="2:15" ht="15" x14ac:dyDescent="0.25">
      <c r="B116" s="28">
        <v>14</v>
      </c>
      <c r="C116" s="70"/>
      <c r="D116" s="30" t="str">
        <f t="shared" si="0"/>
        <v/>
      </c>
      <c r="E116" s="142"/>
      <c r="F116" s="223"/>
      <c r="G116" s="223"/>
      <c r="H116" s="223"/>
      <c r="I116" s="143"/>
      <c r="J116" s="28">
        <v>14</v>
      </c>
      <c r="K116" s="30" t="str">
        <f t="shared" si="1"/>
        <v/>
      </c>
      <c r="L116" s="30"/>
      <c r="M116" s="148"/>
      <c r="N116" s="148"/>
      <c r="O116" s="67"/>
    </row>
    <row r="117" spans="2:15" ht="15" x14ac:dyDescent="0.25">
      <c r="B117" s="28">
        <v>15</v>
      </c>
      <c r="C117" s="70"/>
      <c r="D117" s="30" t="str">
        <f t="shared" si="0"/>
        <v/>
      </c>
      <c r="E117" s="142"/>
      <c r="F117" s="223"/>
      <c r="G117" s="223"/>
      <c r="H117" s="223"/>
      <c r="I117" s="143"/>
      <c r="J117" s="28">
        <v>15</v>
      </c>
      <c r="K117" s="30" t="str">
        <f t="shared" si="1"/>
        <v/>
      </c>
      <c r="L117" s="30"/>
      <c r="M117" s="148"/>
      <c r="N117" s="148"/>
      <c r="O117" s="67"/>
    </row>
    <row r="118" spans="2:15" ht="15" x14ac:dyDescent="0.25">
      <c r="B118" s="28">
        <v>16</v>
      </c>
      <c r="C118" s="70"/>
      <c r="D118" s="30" t="str">
        <f t="shared" si="0"/>
        <v/>
      </c>
      <c r="E118" s="142"/>
      <c r="F118" s="223"/>
      <c r="G118" s="223"/>
      <c r="H118" s="223"/>
      <c r="I118" s="143"/>
      <c r="J118" s="28">
        <v>16</v>
      </c>
      <c r="K118" s="30" t="str">
        <f t="shared" si="1"/>
        <v/>
      </c>
      <c r="L118" s="30"/>
      <c r="M118" s="148"/>
      <c r="N118" s="148"/>
      <c r="O118" s="67"/>
    </row>
    <row r="119" spans="2:15" ht="15" x14ac:dyDescent="0.25">
      <c r="B119" s="28">
        <v>17</v>
      </c>
      <c r="C119" s="70"/>
      <c r="D119" s="30" t="str">
        <f t="shared" si="0"/>
        <v/>
      </c>
      <c r="E119" s="142"/>
      <c r="F119" s="223"/>
      <c r="G119" s="223"/>
      <c r="H119" s="223"/>
      <c r="I119" s="143"/>
      <c r="J119" s="28">
        <v>17</v>
      </c>
      <c r="K119" s="30" t="str">
        <f t="shared" si="1"/>
        <v/>
      </c>
      <c r="L119" s="30"/>
      <c r="M119" s="148"/>
      <c r="N119" s="148"/>
      <c r="O119" s="67"/>
    </row>
    <row r="120" spans="2:15" ht="15" x14ac:dyDescent="0.25">
      <c r="B120" s="28">
        <v>18</v>
      </c>
      <c r="C120" s="70"/>
      <c r="D120" s="30" t="str">
        <f t="shared" si="0"/>
        <v/>
      </c>
      <c r="E120" s="142"/>
      <c r="F120" s="223"/>
      <c r="G120" s="223"/>
      <c r="H120" s="223"/>
      <c r="I120" s="143"/>
      <c r="J120" s="28">
        <v>18</v>
      </c>
      <c r="K120" s="30" t="str">
        <f t="shared" si="1"/>
        <v/>
      </c>
      <c r="L120" s="30"/>
      <c r="M120" s="148"/>
      <c r="N120" s="148"/>
      <c r="O120" s="67"/>
    </row>
    <row r="121" spans="2:15" ht="15" x14ac:dyDescent="0.25">
      <c r="B121" s="28">
        <v>19</v>
      </c>
      <c r="C121" s="70"/>
      <c r="D121" s="30" t="str">
        <f t="shared" si="0"/>
        <v/>
      </c>
      <c r="E121" s="142"/>
      <c r="F121" s="223"/>
      <c r="G121" s="223"/>
      <c r="H121" s="223"/>
      <c r="I121" s="143"/>
      <c r="J121" s="28">
        <v>19</v>
      </c>
      <c r="K121" s="30" t="str">
        <f t="shared" si="1"/>
        <v/>
      </c>
      <c r="L121" s="30"/>
      <c r="M121" s="148"/>
      <c r="N121" s="148"/>
      <c r="O121" s="67"/>
    </row>
    <row r="122" spans="2:15" ht="15" x14ac:dyDescent="0.25">
      <c r="B122" s="28">
        <v>20</v>
      </c>
      <c r="C122" s="70"/>
      <c r="D122" s="30" t="str">
        <f t="shared" si="0"/>
        <v/>
      </c>
      <c r="E122" s="142"/>
      <c r="F122" s="223"/>
      <c r="G122" s="223"/>
      <c r="H122" s="223"/>
      <c r="I122" s="143"/>
      <c r="J122" s="28">
        <v>20</v>
      </c>
      <c r="K122" s="30" t="str">
        <f t="shared" si="1"/>
        <v/>
      </c>
      <c r="L122" s="30"/>
      <c r="M122" s="148"/>
      <c r="N122" s="148"/>
      <c r="O122" s="67"/>
    </row>
    <row r="123" spans="2:15" ht="15" x14ac:dyDescent="0.25">
      <c r="B123" s="28">
        <v>21</v>
      </c>
      <c r="C123" s="70"/>
      <c r="D123" s="30" t="str">
        <f t="shared" si="0"/>
        <v/>
      </c>
      <c r="E123" s="142"/>
      <c r="F123" s="223"/>
      <c r="G123" s="223"/>
      <c r="H123" s="223"/>
      <c r="I123" s="143"/>
      <c r="J123" s="28">
        <v>21</v>
      </c>
      <c r="K123" s="30" t="str">
        <f t="shared" si="1"/>
        <v/>
      </c>
      <c r="L123" s="30"/>
      <c r="M123" s="148"/>
      <c r="N123" s="148"/>
      <c r="O123" s="67"/>
    </row>
    <row r="124" spans="2:15" ht="15" x14ac:dyDescent="0.25">
      <c r="B124" s="28">
        <v>22</v>
      </c>
      <c r="C124" s="70"/>
      <c r="D124" s="30" t="str">
        <f t="shared" si="0"/>
        <v/>
      </c>
      <c r="E124" s="142"/>
      <c r="F124" s="223"/>
      <c r="G124" s="223"/>
      <c r="H124" s="223"/>
      <c r="I124" s="143"/>
      <c r="J124" s="28">
        <v>22</v>
      </c>
      <c r="K124" s="30" t="str">
        <f t="shared" si="1"/>
        <v/>
      </c>
      <c r="L124" s="30"/>
      <c r="M124" s="148"/>
      <c r="N124" s="148"/>
      <c r="O124" s="67"/>
    </row>
    <row r="125" spans="2:15" ht="15" x14ac:dyDescent="0.25">
      <c r="B125" s="28">
        <v>23</v>
      </c>
      <c r="C125" s="70"/>
      <c r="D125" s="30" t="str">
        <f t="shared" si="0"/>
        <v/>
      </c>
      <c r="E125" s="142"/>
      <c r="F125" s="223"/>
      <c r="G125" s="223"/>
      <c r="H125" s="223"/>
      <c r="I125" s="143"/>
      <c r="J125" s="28">
        <v>23</v>
      </c>
      <c r="K125" s="30" t="str">
        <f t="shared" si="1"/>
        <v/>
      </c>
      <c r="L125" s="30"/>
      <c r="M125" s="148"/>
      <c r="N125" s="148"/>
      <c r="O125" s="67"/>
    </row>
    <row r="126" spans="2:15" ht="15" x14ac:dyDescent="0.25">
      <c r="B126" s="28">
        <v>24</v>
      </c>
      <c r="C126" s="70"/>
      <c r="D126" s="30" t="str">
        <f t="shared" si="0"/>
        <v/>
      </c>
      <c r="E126" s="142"/>
      <c r="F126" s="223"/>
      <c r="G126" s="223"/>
      <c r="H126" s="223"/>
      <c r="I126" s="143"/>
      <c r="J126" s="28">
        <v>24</v>
      </c>
      <c r="K126" s="30" t="str">
        <f t="shared" si="1"/>
        <v/>
      </c>
      <c r="L126" s="30"/>
      <c r="M126" s="148"/>
      <c r="N126" s="148"/>
      <c r="O126" s="67"/>
    </row>
    <row r="127" spans="2:15" ht="15" x14ac:dyDescent="0.25">
      <c r="B127" s="28">
        <v>25</v>
      </c>
      <c r="C127" s="70"/>
      <c r="D127" s="30" t="str">
        <f t="shared" si="0"/>
        <v/>
      </c>
      <c r="E127" s="142"/>
      <c r="F127" s="223"/>
      <c r="G127" s="223"/>
      <c r="H127" s="223"/>
      <c r="I127" s="143"/>
      <c r="J127" s="28">
        <v>25</v>
      </c>
      <c r="K127" s="30" t="str">
        <f t="shared" si="1"/>
        <v/>
      </c>
      <c r="L127" s="30"/>
      <c r="M127" s="148"/>
      <c r="N127" s="148"/>
      <c r="O127" s="67"/>
    </row>
    <row r="128" spans="2:15" ht="15" x14ac:dyDescent="0.25">
      <c r="B128" s="28">
        <v>26</v>
      </c>
      <c r="C128" s="70"/>
      <c r="D128" s="30" t="str">
        <f t="shared" si="0"/>
        <v/>
      </c>
      <c r="E128" s="142"/>
      <c r="F128" s="223"/>
      <c r="G128" s="223"/>
      <c r="H128" s="223"/>
      <c r="I128" s="143"/>
      <c r="J128" s="28">
        <v>26</v>
      </c>
      <c r="K128" s="30" t="str">
        <f t="shared" si="1"/>
        <v/>
      </c>
      <c r="L128" s="30"/>
      <c r="M128" s="148"/>
      <c r="N128" s="148"/>
      <c r="O128" s="67"/>
    </row>
    <row r="129" spans="2:15" ht="15" x14ac:dyDescent="0.25">
      <c r="B129" s="28">
        <v>27</v>
      </c>
      <c r="C129" s="70"/>
      <c r="D129" s="30" t="str">
        <f t="shared" si="0"/>
        <v/>
      </c>
      <c r="E129" s="142"/>
      <c r="F129" s="223"/>
      <c r="G129" s="223"/>
      <c r="H129" s="223"/>
      <c r="I129" s="143"/>
      <c r="J129" s="28">
        <v>27</v>
      </c>
      <c r="K129" s="30" t="str">
        <f t="shared" si="1"/>
        <v/>
      </c>
      <c r="L129" s="30"/>
      <c r="M129" s="148"/>
      <c r="N129" s="148"/>
      <c r="O129" s="67"/>
    </row>
    <row r="130" spans="2:15" ht="15" x14ac:dyDescent="0.25">
      <c r="B130" s="28">
        <v>28</v>
      </c>
      <c r="C130" s="70"/>
      <c r="D130" s="30" t="str">
        <f t="shared" si="0"/>
        <v/>
      </c>
      <c r="E130" s="142"/>
      <c r="F130" s="223"/>
      <c r="G130" s="223"/>
      <c r="H130" s="223"/>
      <c r="I130" s="143"/>
      <c r="J130" s="28">
        <v>28</v>
      </c>
      <c r="K130" s="30" t="str">
        <f t="shared" si="1"/>
        <v/>
      </c>
      <c r="L130" s="30"/>
      <c r="M130" s="148"/>
      <c r="N130" s="148"/>
      <c r="O130" s="67"/>
    </row>
    <row r="131" spans="2:15" ht="15" x14ac:dyDescent="0.25">
      <c r="B131" s="28">
        <v>29</v>
      </c>
      <c r="C131" s="70"/>
      <c r="D131" s="30" t="str">
        <f t="shared" si="0"/>
        <v/>
      </c>
      <c r="E131" s="142"/>
      <c r="F131" s="223"/>
      <c r="G131" s="223"/>
      <c r="H131" s="223"/>
      <c r="I131" s="143"/>
      <c r="J131" s="28">
        <v>29</v>
      </c>
      <c r="K131" s="30" t="str">
        <f t="shared" si="1"/>
        <v/>
      </c>
      <c r="L131" s="30"/>
      <c r="M131" s="148"/>
      <c r="N131" s="148"/>
      <c r="O131" s="67"/>
    </row>
    <row r="132" spans="2:15" ht="15" x14ac:dyDescent="0.25">
      <c r="B132" s="28">
        <v>30</v>
      </c>
      <c r="C132" s="70"/>
      <c r="D132" s="30" t="str">
        <f t="shared" si="0"/>
        <v/>
      </c>
      <c r="E132" s="142"/>
      <c r="F132" s="223"/>
      <c r="G132" s="223"/>
      <c r="H132" s="223"/>
      <c r="I132" s="143"/>
      <c r="J132" s="28">
        <v>30</v>
      </c>
      <c r="K132" s="30" t="str">
        <f t="shared" si="1"/>
        <v/>
      </c>
      <c r="L132" s="30"/>
      <c r="M132" s="148"/>
      <c r="N132" s="148"/>
      <c r="O132" s="67"/>
    </row>
    <row r="133" spans="2:15" ht="15" x14ac:dyDescent="0.25">
      <c r="B133" s="28">
        <v>31</v>
      </c>
      <c r="C133" s="70"/>
      <c r="D133" s="30" t="str">
        <f t="shared" si="0"/>
        <v/>
      </c>
      <c r="E133" s="142"/>
      <c r="F133" s="223"/>
      <c r="G133" s="223"/>
      <c r="H133" s="223"/>
      <c r="I133" s="143"/>
      <c r="J133" s="28">
        <v>31</v>
      </c>
      <c r="K133" s="30" t="str">
        <f t="shared" si="1"/>
        <v/>
      </c>
      <c r="L133" s="30"/>
      <c r="M133" s="148"/>
      <c r="N133" s="148"/>
      <c r="O133" s="67"/>
    </row>
    <row r="134" spans="2:15" ht="15" x14ac:dyDescent="0.25">
      <c r="B134" s="28">
        <v>32</v>
      </c>
      <c r="C134" s="70"/>
      <c r="D134" s="30" t="str">
        <f t="shared" si="0"/>
        <v/>
      </c>
      <c r="E134" s="142"/>
      <c r="F134" s="223"/>
      <c r="G134" s="223"/>
      <c r="H134" s="223"/>
      <c r="I134" s="143"/>
      <c r="J134" s="28">
        <v>32</v>
      </c>
      <c r="K134" s="30" t="str">
        <f t="shared" si="1"/>
        <v/>
      </c>
      <c r="L134" s="30"/>
      <c r="M134" s="148"/>
      <c r="N134" s="148"/>
      <c r="O134" s="67"/>
    </row>
    <row r="135" spans="2:15" ht="15" x14ac:dyDescent="0.25">
      <c r="B135" s="28">
        <v>33</v>
      </c>
      <c r="C135" s="70"/>
      <c r="D135" s="30" t="str">
        <f t="shared" ref="D135:D152" si="2">IF(B135&lt;=$F$48,B135,"")</f>
        <v/>
      </c>
      <c r="E135" s="142"/>
      <c r="F135" s="223"/>
      <c r="G135" s="223"/>
      <c r="H135" s="223"/>
      <c r="I135" s="143"/>
      <c r="J135" s="28">
        <v>33</v>
      </c>
      <c r="K135" s="30" t="str">
        <f t="shared" ref="K135:K152" si="3">IF(J135&lt;=$F$49,J135,"")</f>
        <v/>
      </c>
      <c r="L135" s="30"/>
      <c r="M135" s="148"/>
      <c r="N135" s="148"/>
      <c r="O135" s="67"/>
    </row>
    <row r="136" spans="2:15" ht="15" x14ac:dyDescent="0.25">
      <c r="B136" s="28">
        <v>34</v>
      </c>
      <c r="C136" s="70"/>
      <c r="D136" s="30" t="str">
        <f t="shared" si="2"/>
        <v/>
      </c>
      <c r="E136" s="142"/>
      <c r="F136" s="223"/>
      <c r="G136" s="223"/>
      <c r="H136" s="223"/>
      <c r="I136" s="143"/>
      <c r="J136" s="28">
        <v>34</v>
      </c>
      <c r="K136" s="30" t="str">
        <f t="shared" si="3"/>
        <v/>
      </c>
      <c r="L136" s="30"/>
      <c r="M136" s="148"/>
      <c r="N136" s="148"/>
      <c r="O136" s="67"/>
    </row>
    <row r="137" spans="2:15" ht="15" x14ac:dyDescent="0.25">
      <c r="B137" s="28">
        <v>35</v>
      </c>
      <c r="C137" s="70"/>
      <c r="D137" s="30" t="str">
        <f t="shared" si="2"/>
        <v/>
      </c>
      <c r="E137" s="142"/>
      <c r="F137" s="223"/>
      <c r="G137" s="223"/>
      <c r="H137" s="223"/>
      <c r="I137" s="143"/>
      <c r="J137" s="28">
        <v>35</v>
      </c>
      <c r="K137" s="30" t="str">
        <f t="shared" si="3"/>
        <v/>
      </c>
      <c r="L137" s="30"/>
      <c r="M137" s="148"/>
      <c r="N137" s="148"/>
      <c r="O137" s="67"/>
    </row>
    <row r="138" spans="2:15" ht="15" x14ac:dyDescent="0.25">
      <c r="B138" s="28">
        <v>36</v>
      </c>
      <c r="C138" s="70"/>
      <c r="D138" s="30" t="str">
        <f t="shared" si="2"/>
        <v/>
      </c>
      <c r="E138" s="142"/>
      <c r="F138" s="223"/>
      <c r="G138" s="223"/>
      <c r="H138" s="223"/>
      <c r="I138" s="143"/>
      <c r="J138" s="28">
        <v>36</v>
      </c>
      <c r="K138" s="30" t="str">
        <f t="shared" si="3"/>
        <v/>
      </c>
      <c r="L138" s="30"/>
      <c r="M138" s="148"/>
      <c r="N138" s="148"/>
      <c r="O138" s="67"/>
    </row>
    <row r="139" spans="2:15" ht="15" x14ac:dyDescent="0.25">
      <c r="B139" s="28">
        <v>37</v>
      </c>
      <c r="C139" s="70"/>
      <c r="D139" s="30" t="str">
        <f t="shared" si="2"/>
        <v/>
      </c>
      <c r="E139" s="142"/>
      <c r="F139" s="223"/>
      <c r="G139" s="223"/>
      <c r="H139" s="223"/>
      <c r="I139" s="143"/>
      <c r="J139" s="28">
        <v>37</v>
      </c>
      <c r="K139" s="30" t="str">
        <f t="shared" si="3"/>
        <v/>
      </c>
      <c r="L139" s="30"/>
      <c r="M139" s="148"/>
      <c r="N139" s="148"/>
      <c r="O139" s="67"/>
    </row>
    <row r="140" spans="2:15" ht="15" x14ac:dyDescent="0.25">
      <c r="B140" s="28">
        <v>38</v>
      </c>
      <c r="C140" s="70"/>
      <c r="D140" s="30" t="str">
        <f t="shared" si="2"/>
        <v/>
      </c>
      <c r="E140" s="142"/>
      <c r="F140" s="223"/>
      <c r="G140" s="223"/>
      <c r="H140" s="223"/>
      <c r="I140" s="143"/>
      <c r="J140" s="28">
        <v>38</v>
      </c>
      <c r="K140" s="30" t="str">
        <f t="shared" si="3"/>
        <v/>
      </c>
      <c r="L140" s="30"/>
      <c r="M140" s="148"/>
      <c r="N140" s="148"/>
      <c r="O140" s="67"/>
    </row>
    <row r="141" spans="2:15" ht="15" x14ac:dyDescent="0.25">
      <c r="B141" s="28">
        <v>39</v>
      </c>
      <c r="C141" s="70"/>
      <c r="D141" s="30" t="str">
        <f t="shared" si="2"/>
        <v/>
      </c>
      <c r="E141" s="142"/>
      <c r="F141" s="223"/>
      <c r="G141" s="223"/>
      <c r="H141" s="223"/>
      <c r="I141" s="143"/>
      <c r="J141" s="28">
        <v>39</v>
      </c>
      <c r="K141" s="30" t="str">
        <f t="shared" si="3"/>
        <v/>
      </c>
      <c r="L141" s="30"/>
      <c r="M141" s="148"/>
      <c r="N141" s="148"/>
      <c r="O141" s="67"/>
    </row>
    <row r="142" spans="2:15" ht="15" x14ac:dyDescent="0.25">
      <c r="B142" s="28">
        <v>40</v>
      </c>
      <c r="C142" s="70"/>
      <c r="D142" s="30" t="str">
        <f t="shared" si="2"/>
        <v/>
      </c>
      <c r="E142" s="142"/>
      <c r="F142" s="223"/>
      <c r="G142" s="223"/>
      <c r="H142" s="223"/>
      <c r="I142" s="143"/>
      <c r="J142" s="28">
        <v>40</v>
      </c>
      <c r="K142" s="30" t="str">
        <f t="shared" si="3"/>
        <v/>
      </c>
      <c r="L142" s="30"/>
      <c r="M142" s="148"/>
      <c r="N142" s="148"/>
      <c r="O142" s="67"/>
    </row>
    <row r="143" spans="2:15" ht="15" x14ac:dyDescent="0.25">
      <c r="B143" s="28">
        <v>41</v>
      </c>
      <c r="C143" s="70"/>
      <c r="D143" s="30" t="str">
        <f t="shared" si="2"/>
        <v/>
      </c>
      <c r="E143" s="142"/>
      <c r="F143" s="223"/>
      <c r="G143" s="223"/>
      <c r="H143" s="223"/>
      <c r="I143" s="143"/>
      <c r="J143" s="28">
        <v>41</v>
      </c>
      <c r="K143" s="30" t="str">
        <f t="shared" si="3"/>
        <v/>
      </c>
      <c r="L143" s="30"/>
      <c r="M143" s="148"/>
      <c r="N143" s="148"/>
      <c r="O143" s="67"/>
    </row>
    <row r="144" spans="2:15" ht="15" x14ac:dyDescent="0.25">
      <c r="B144" s="28">
        <v>42</v>
      </c>
      <c r="C144" s="70"/>
      <c r="D144" s="30" t="str">
        <f t="shared" si="2"/>
        <v/>
      </c>
      <c r="E144" s="142"/>
      <c r="F144" s="223"/>
      <c r="G144" s="223"/>
      <c r="H144" s="223"/>
      <c r="I144" s="143"/>
      <c r="J144" s="28">
        <v>42</v>
      </c>
      <c r="K144" s="30" t="str">
        <f t="shared" si="3"/>
        <v/>
      </c>
      <c r="L144" s="30"/>
      <c r="M144" s="148"/>
      <c r="N144" s="148"/>
      <c r="O144" s="67"/>
    </row>
    <row r="145" spans="2:15" ht="15" x14ac:dyDescent="0.25">
      <c r="B145" s="28">
        <v>43</v>
      </c>
      <c r="C145" s="70"/>
      <c r="D145" s="30" t="str">
        <f t="shared" si="2"/>
        <v/>
      </c>
      <c r="E145" s="142"/>
      <c r="F145" s="223"/>
      <c r="G145" s="223"/>
      <c r="H145" s="223"/>
      <c r="I145" s="143"/>
      <c r="J145" s="28">
        <v>43</v>
      </c>
      <c r="K145" s="30" t="str">
        <f t="shared" si="3"/>
        <v/>
      </c>
      <c r="L145" s="30"/>
      <c r="M145" s="148"/>
      <c r="N145" s="148"/>
      <c r="O145" s="67"/>
    </row>
    <row r="146" spans="2:15" ht="15" x14ac:dyDescent="0.25">
      <c r="B146" s="28">
        <v>44</v>
      </c>
      <c r="C146" s="70"/>
      <c r="D146" s="30" t="str">
        <f t="shared" si="2"/>
        <v/>
      </c>
      <c r="E146" s="142"/>
      <c r="F146" s="223"/>
      <c r="G146" s="223"/>
      <c r="H146" s="223"/>
      <c r="I146" s="143"/>
      <c r="J146" s="28">
        <v>44</v>
      </c>
      <c r="K146" s="30" t="str">
        <f t="shared" si="3"/>
        <v/>
      </c>
      <c r="L146" s="30"/>
      <c r="M146" s="148"/>
      <c r="N146" s="148"/>
      <c r="O146" s="67"/>
    </row>
    <row r="147" spans="2:15" ht="15" x14ac:dyDescent="0.25">
      <c r="B147" s="28">
        <v>45</v>
      </c>
      <c r="C147" s="70"/>
      <c r="D147" s="30" t="str">
        <f t="shared" si="2"/>
        <v/>
      </c>
      <c r="E147" s="142"/>
      <c r="F147" s="223"/>
      <c r="G147" s="223"/>
      <c r="H147" s="223"/>
      <c r="I147" s="143"/>
      <c r="J147" s="28">
        <v>45</v>
      </c>
      <c r="K147" s="30" t="str">
        <f t="shared" si="3"/>
        <v/>
      </c>
      <c r="L147" s="30"/>
      <c r="M147" s="148"/>
      <c r="N147" s="148"/>
      <c r="O147" s="67"/>
    </row>
    <row r="148" spans="2:15" ht="15" x14ac:dyDescent="0.25">
      <c r="B148" s="28">
        <v>46</v>
      </c>
      <c r="C148" s="70"/>
      <c r="D148" s="30" t="str">
        <f t="shared" si="2"/>
        <v/>
      </c>
      <c r="E148" s="142"/>
      <c r="F148" s="223"/>
      <c r="G148" s="223"/>
      <c r="H148" s="223"/>
      <c r="I148" s="143"/>
      <c r="J148" s="28">
        <v>46</v>
      </c>
      <c r="K148" s="30" t="str">
        <f t="shared" si="3"/>
        <v/>
      </c>
      <c r="L148" s="30"/>
      <c r="M148" s="148"/>
      <c r="N148" s="148"/>
      <c r="O148" s="67"/>
    </row>
    <row r="149" spans="2:15" ht="15" x14ac:dyDescent="0.25">
      <c r="B149" s="28">
        <v>47</v>
      </c>
      <c r="C149" s="70"/>
      <c r="D149" s="30" t="str">
        <f t="shared" si="2"/>
        <v/>
      </c>
      <c r="E149" s="142"/>
      <c r="F149" s="223"/>
      <c r="G149" s="223"/>
      <c r="H149" s="223"/>
      <c r="I149" s="143"/>
      <c r="J149" s="28">
        <v>47</v>
      </c>
      <c r="K149" s="30" t="str">
        <f t="shared" si="3"/>
        <v/>
      </c>
      <c r="L149" s="30"/>
      <c r="M149" s="148"/>
      <c r="N149" s="148"/>
      <c r="O149" s="67"/>
    </row>
    <row r="150" spans="2:15" ht="15" x14ac:dyDescent="0.25">
      <c r="B150" s="28">
        <v>48</v>
      </c>
      <c r="C150" s="70"/>
      <c r="D150" s="30" t="str">
        <f t="shared" si="2"/>
        <v/>
      </c>
      <c r="E150" s="142"/>
      <c r="F150" s="223"/>
      <c r="G150" s="223"/>
      <c r="H150" s="223"/>
      <c r="I150" s="143"/>
      <c r="J150" s="28">
        <v>48</v>
      </c>
      <c r="K150" s="30" t="str">
        <f t="shared" si="3"/>
        <v/>
      </c>
      <c r="L150" s="30"/>
      <c r="M150" s="148"/>
      <c r="N150" s="148"/>
      <c r="O150" s="67"/>
    </row>
    <row r="151" spans="2:15" ht="15" x14ac:dyDescent="0.25">
      <c r="B151" s="28">
        <v>49</v>
      </c>
      <c r="C151" s="70"/>
      <c r="D151" s="30" t="str">
        <f t="shared" si="2"/>
        <v/>
      </c>
      <c r="E151" s="142"/>
      <c r="F151" s="223"/>
      <c r="G151" s="223"/>
      <c r="H151" s="223"/>
      <c r="I151" s="143"/>
      <c r="J151" s="28">
        <v>49</v>
      </c>
      <c r="K151" s="30" t="str">
        <f t="shared" si="3"/>
        <v/>
      </c>
      <c r="L151" s="30"/>
      <c r="M151" s="148"/>
      <c r="N151" s="148"/>
      <c r="O151" s="67"/>
    </row>
    <row r="152" spans="2:15" ht="15" x14ac:dyDescent="0.25">
      <c r="B152" s="28">
        <v>50</v>
      </c>
      <c r="C152" s="87"/>
      <c r="D152" s="90" t="str">
        <f t="shared" si="2"/>
        <v/>
      </c>
      <c r="E152" s="88"/>
      <c r="F152" s="231"/>
      <c r="G152" s="231"/>
      <c r="H152" s="231"/>
      <c r="I152" s="89"/>
      <c r="J152" s="77">
        <v>50</v>
      </c>
      <c r="K152" s="90" t="str">
        <f t="shared" si="3"/>
        <v/>
      </c>
      <c r="L152" s="90"/>
      <c r="M152" s="91"/>
      <c r="N152" s="91"/>
      <c r="O152" s="118"/>
    </row>
  </sheetData>
  <sheetProtection algorithmName="SHA-512" hashValue="YHppZo/F6usrb9N3fv0u0jPScMCs4lfPbgpaFhvkOO4r5a0jyTeABPNY2mQArneRAwzjgW8d+XpueByvoyoaNA==" saltValue="Yu/a1exoRkaZNZXG+tBZUQ==" spinCount="100000" sheet="1" objects="1" scenarios="1"/>
  <mergeCells count="227">
    <mergeCell ref="F148:H148"/>
    <mergeCell ref="F149:H149"/>
    <mergeCell ref="F150:H150"/>
    <mergeCell ref="F151:H151"/>
    <mergeCell ref="F152:H152"/>
    <mergeCell ref="F143:H143"/>
    <mergeCell ref="F144:H144"/>
    <mergeCell ref="F145:H145"/>
    <mergeCell ref="F146:H146"/>
    <mergeCell ref="F147:H147"/>
    <mergeCell ref="F138:H138"/>
    <mergeCell ref="F139:H139"/>
    <mergeCell ref="F140:H140"/>
    <mergeCell ref="F141:H141"/>
    <mergeCell ref="F142:H142"/>
    <mergeCell ref="F133:H133"/>
    <mergeCell ref="F134:H134"/>
    <mergeCell ref="F135:H135"/>
    <mergeCell ref="F136:H136"/>
    <mergeCell ref="F137:H137"/>
    <mergeCell ref="F128:H128"/>
    <mergeCell ref="F129:H129"/>
    <mergeCell ref="F130:H130"/>
    <mergeCell ref="F131:H131"/>
    <mergeCell ref="F132:H132"/>
    <mergeCell ref="F123:H123"/>
    <mergeCell ref="F124:H124"/>
    <mergeCell ref="F125:H125"/>
    <mergeCell ref="F126:H126"/>
    <mergeCell ref="F127:H127"/>
    <mergeCell ref="F104:H104"/>
    <mergeCell ref="F105:H105"/>
    <mergeCell ref="F118:H118"/>
    <mergeCell ref="F119:H119"/>
    <mergeCell ref="F120:H120"/>
    <mergeCell ref="F121:H121"/>
    <mergeCell ref="F122:H122"/>
    <mergeCell ref="F113:H113"/>
    <mergeCell ref="F114:H114"/>
    <mergeCell ref="F115:H115"/>
    <mergeCell ref="F116:H116"/>
    <mergeCell ref="F117:H117"/>
    <mergeCell ref="M12:N12"/>
    <mergeCell ref="M13:N13"/>
    <mergeCell ref="F108:H108"/>
    <mergeCell ref="F109:H109"/>
    <mergeCell ref="F110:H110"/>
    <mergeCell ref="F111:H111"/>
    <mergeCell ref="F112:H112"/>
    <mergeCell ref="I28:L28"/>
    <mergeCell ref="I29:L29"/>
    <mergeCell ref="I30:L30"/>
    <mergeCell ref="I31:L31"/>
    <mergeCell ref="I32:L32"/>
    <mergeCell ref="F106:H106"/>
    <mergeCell ref="F107:H107"/>
    <mergeCell ref="H92:K92"/>
    <mergeCell ref="H60:I60"/>
    <mergeCell ref="H61:I61"/>
    <mergeCell ref="H62:I62"/>
    <mergeCell ref="F70:H70"/>
    <mergeCell ref="I88:L88"/>
    <mergeCell ref="D66:N66"/>
    <mergeCell ref="K101:N101"/>
    <mergeCell ref="D101:I101"/>
    <mergeCell ref="F103:H103"/>
    <mergeCell ref="K18:L18"/>
    <mergeCell ref="K19:L19"/>
    <mergeCell ref="K20:L20"/>
    <mergeCell ref="K21:L21"/>
    <mergeCell ref="K22:L22"/>
    <mergeCell ref="K23:L23"/>
    <mergeCell ref="K24:L24"/>
    <mergeCell ref="M17:N17"/>
    <mergeCell ref="M18:N18"/>
    <mergeCell ref="M19:N19"/>
    <mergeCell ref="M20:N20"/>
    <mergeCell ref="M21:N21"/>
    <mergeCell ref="D86:E86"/>
    <mergeCell ref="F85:H85"/>
    <mergeCell ref="F86:H86"/>
    <mergeCell ref="I84:L84"/>
    <mergeCell ref="I85:L85"/>
    <mergeCell ref="I86:L86"/>
    <mergeCell ref="I87:L87"/>
    <mergeCell ref="D87:E87"/>
    <mergeCell ref="F87:H87"/>
    <mergeCell ref="F84:H84"/>
    <mergeCell ref="G22:I22"/>
    <mergeCell ref="D26:N26"/>
    <mergeCell ref="D45:N45"/>
    <mergeCell ref="E12:F12"/>
    <mergeCell ref="E13:F13"/>
    <mergeCell ref="E14:F14"/>
    <mergeCell ref="E15:F15"/>
    <mergeCell ref="E16:F16"/>
    <mergeCell ref="E17:F17"/>
    <mergeCell ref="E18:F18"/>
    <mergeCell ref="E19:F19"/>
    <mergeCell ref="M15:N15"/>
    <mergeCell ref="M16:N16"/>
    <mergeCell ref="M14:N14"/>
    <mergeCell ref="G21:I21"/>
    <mergeCell ref="M22:N22"/>
    <mergeCell ref="M23:N23"/>
    <mergeCell ref="M24:N24"/>
    <mergeCell ref="K12:L12"/>
    <mergeCell ref="K13:L13"/>
    <mergeCell ref="K14:L14"/>
    <mergeCell ref="K15:L15"/>
    <mergeCell ref="K16:L16"/>
    <mergeCell ref="K17:L17"/>
    <mergeCell ref="F47:H47"/>
    <mergeCell ref="F48:H48"/>
    <mergeCell ref="F49:H49"/>
    <mergeCell ref="D70:E70"/>
    <mergeCell ref="D31:E31"/>
    <mergeCell ref="D32:E32"/>
    <mergeCell ref="D28:E28"/>
    <mergeCell ref="D29:E29"/>
    <mergeCell ref="D30:E30"/>
    <mergeCell ref="D33:E33"/>
    <mergeCell ref="D46:E46"/>
    <mergeCell ref="D47:E47"/>
    <mergeCell ref="D37:N37"/>
    <mergeCell ref="F36:H36"/>
    <mergeCell ref="F46:H46"/>
    <mergeCell ref="F31:H31"/>
    <mergeCell ref="F32:H32"/>
    <mergeCell ref="F33:H33"/>
    <mergeCell ref="F35:H35"/>
    <mergeCell ref="D2:N2"/>
    <mergeCell ref="D63:E63"/>
    <mergeCell ref="M92:N92"/>
    <mergeCell ref="D92:F92"/>
    <mergeCell ref="D90:N90"/>
    <mergeCell ref="E54:I54"/>
    <mergeCell ref="E56:I56"/>
    <mergeCell ref="K54:M54"/>
    <mergeCell ref="K56:M56"/>
    <mergeCell ref="D49:E49"/>
    <mergeCell ref="D50:E50"/>
    <mergeCell ref="D68:N68"/>
    <mergeCell ref="D60:E60"/>
    <mergeCell ref="D61:E61"/>
    <mergeCell ref="D62:E62"/>
    <mergeCell ref="F50:H50"/>
    <mergeCell ref="I47:L47"/>
    <mergeCell ref="I48:L48"/>
    <mergeCell ref="I49:L49"/>
    <mergeCell ref="F79:H79"/>
    <mergeCell ref="D84:E84"/>
    <mergeCell ref="D71:E71"/>
    <mergeCell ref="I70:K70"/>
    <mergeCell ref="D74:E74"/>
    <mergeCell ref="D75:E75"/>
    <mergeCell ref="D77:E77"/>
    <mergeCell ref="D76:E76"/>
    <mergeCell ref="D58:N58"/>
    <mergeCell ref="I79:K79"/>
    <mergeCell ref="I80:K80"/>
    <mergeCell ref="D48:E48"/>
    <mergeCell ref="I72:K72"/>
    <mergeCell ref="I73:K73"/>
    <mergeCell ref="I75:K75"/>
    <mergeCell ref="I77:K77"/>
    <mergeCell ref="F80:H80"/>
    <mergeCell ref="L77:M77"/>
    <mergeCell ref="L78:M78"/>
    <mergeCell ref="L79:M79"/>
    <mergeCell ref="L80:M80"/>
    <mergeCell ref="L71:M71"/>
    <mergeCell ref="L72:M72"/>
    <mergeCell ref="L73:M73"/>
    <mergeCell ref="L74:M74"/>
    <mergeCell ref="L75:M75"/>
    <mergeCell ref="L76:M76"/>
    <mergeCell ref="D72:E72"/>
    <mergeCell ref="D73:E73"/>
    <mergeCell ref="D100:I100"/>
    <mergeCell ref="K100:N100"/>
    <mergeCell ref="D82:N82"/>
    <mergeCell ref="D35:E35"/>
    <mergeCell ref="D52:N52"/>
    <mergeCell ref="D10:N10"/>
    <mergeCell ref="D38:N39"/>
    <mergeCell ref="D40:N43"/>
    <mergeCell ref="D94:E94"/>
    <mergeCell ref="D95:E95"/>
    <mergeCell ref="F71:H71"/>
    <mergeCell ref="F72:H72"/>
    <mergeCell ref="F73:H73"/>
    <mergeCell ref="F74:H74"/>
    <mergeCell ref="F75:H75"/>
    <mergeCell ref="F76:H76"/>
    <mergeCell ref="F77:H77"/>
    <mergeCell ref="F78:H78"/>
    <mergeCell ref="D85:E85"/>
    <mergeCell ref="I33:L33"/>
    <mergeCell ref="I34:L34"/>
    <mergeCell ref="I35:L35"/>
    <mergeCell ref="D34:E34"/>
    <mergeCell ref="F34:H34"/>
    <mergeCell ref="D3:N3"/>
    <mergeCell ref="M8:N8"/>
    <mergeCell ref="H6:K6"/>
    <mergeCell ref="D6:F8"/>
    <mergeCell ref="K27:M27"/>
    <mergeCell ref="D83:N83"/>
    <mergeCell ref="G24:I24"/>
    <mergeCell ref="M4:N4"/>
    <mergeCell ref="H4:K4"/>
    <mergeCell ref="H8:K8"/>
    <mergeCell ref="M6:N6"/>
    <mergeCell ref="D4:F4"/>
    <mergeCell ref="D79:E79"/>
    <mergeCell ref="D80:E80"/>
    <mergeCell ref="F28:H28"/>
    <mergeCell ref="F29:H29"/>
    <mergeCell ref="F30:H30"/>
    <mergeCell ref="I78:K78"/>
    <mergeCell ref="I74:K74"/>
    <mergeCell ref="I76:K76"/>
    <mergeCell ref="D36:E36"/>
    <mergeCell ref="I71:K71"/>
    <mergeCell ref="I36:L36"/>
    <mergeCell ref="D78:E78"/>
  </mergeCells>
  <conditionalFormatting sqref="M103:N152">
    <cfRule type="expression" dxfId="19" priority="22">
      <formula>$K103=$J103</formula>
    </cfRule>
  </conditionalFormatting>
  <conditionalFormatting sqref="C2:O2">
    <cfRule type="colorScale" priority="18">
      <colorScale>
        <cfvo type="min"/>
        <cfvo type="percentile" val="50"/>
        <cfvo type="max"/>
        <color rgb="FF005EB8"/>
        <color rgb="FF00ABC9"/>
        <color rgb="FF84BD00"/>
      </colorScale>
    </cfRule>
  </conditionalFormatting>
  <conditionalFormatting sqref="C66:O66">
    <cfRule type="colorScale" priority="17">
      <colorScale>
        <cfvo type="min"/>
        <cfvo type="percentile" val="50"/>
        <cfvo type="max"/>
        <color rgb="FF005EB8"/>
        <color rgb="FF00ABC9"/>
        <color rgb="FF84BD00"/>
      </colorScale>
    </cfRule>
  </conditionalFormatting>
  <conditionalFormatting sqref="E103:I152">
    <cfRule type="expression" dxfId="18" priority="23">
      <formula>$D103=$B103</formula>
    </cfRule>
  </conditionalFormatting>
  <conditionalFormatting sqref="K54:M54">
    <cfRule type="containsErrors" dxfId="17" priority="24">
      <formula>ISERROR(K54)</formula>
    </cfRule>
  </conditionalFormatting>
  <conditionalFormatting sqref="K56:M56">
    <cfRule type="containsErrors" dxfId="16" priority="25">
      <formula>ISERROR(K56)</formula>
    </cfRule>
  </conditionalFormatting>
  <conditionalFormatting sqref="F84:H87 M84:M88">
    <cfRule type="cellIs" dxfId="15" priority="9" operator="equal">
      <formula>FALSE</formula>
    </cfRule>
  </conditionalFormatting>
  <conditionalFormatting sqref="N60">
    <cfRule type="containsErrors" dxfId="14" priority="8">
      <formula>ISERROR(N60)</formula>
    </cfRule>
  </conditionalFormatting>
  <conditionalFormatting sqref="F61">
    <cfRule type="containsText" dxfId="13" priority="7" operator="containsText" text="ERROR">
      <formula>NOT(ISERROR(SEARCH("ERROR",F61)))</formula>
    </cfRule>
  </conditionalFormatting>
  <conditionalFormatting sqref="F62">
    <cfRule type="containsText" dxfId="12" priority="6" operator="containsText" text="ERROR">
      <formula>NOT(ISERROR(SEARCH("ERROR",F62)))</formula>
    </cfRule>
  </conditionalFormatting>
  <conditionalFormatting sqref="M8">
    <cfRule type="containsErrors" dxfId="11" priority="2">
      <formula>ISERROR(M8)</formula>
    </cfRule>
  </conditionalFormatting>
  <conditionalFormatting sqref="H8">
    <cfRule type="containsErrors" dxfId="10" priority="1">
      <formula>ISERROR(H8)</formula>
    </cfRule>
  </conditionalFormatting>
  <dataValidations count="5">
    <dataValidation type="list" allowBlank="1" showInputMessage="1" showErrorMessage="1" sqref="M87 M85 F84:F87" xr:uid="{698CD6B2-8AD2-4BAD-9C1D-70EBC31429A0}">
      <formula1>"True, False"</formula1>
    </dataValidation>
    <dataValidation type="list" allowBlank="1" showInputMessage="1" showErrorMessage="1" sqref="M84 M88 M86" xr:uid="{A02AC9DE-4D97-469F-A3F6-A7C9949B430D}">
      <formula1>"True, False, NA"</formula1>
    </dataValidation>
    <dataValidation type="list" allowBlank="1" showInputMessage="1" showErrorMessage="1" sqref="F50:G50" xr:uid="{54FA06D6-0E55-4121-A0A2-49F94F0ECD84}">
      <formula1>"Obtained, Drawn, False"</formula1>
    </dataValidation>
    <dataValidation type="list" allowBlank="1" showInputMessage="1" showErrorMessage="1" sqref="M47" xr:uid="{A76BFB09-2E1A-40BF-ADF7-C8DD0133BFD1}">
      <formula1>"New, Existing"</formula1>
    </dataValidation>
    <dataValidation type="list" allowBlank="1" showInputMessage="1" showErrorMessage="1" sqref="M48:M49" xr:uid="{0A3A264D-E273-4863-95BD-D177A1702690}">
      <formula1>"Clean, As-Found"</formula1>
    </dataValidation>
  </dataValidations>
  <hyperlinks>
    <hyperlink ref="G22" r:id="rId1" xr:uid="{ED2284E3-524C-4475-A35F-5090EF98DEEF}"/>
  </hyperlinks>
  <printOptions horizontalCentered="1"/>
  <pageMargins left="0.25" right="0.25" top="0.75" bottom="0.75" header="0.3" footer="0.3"/>
  <pageSetup scale="53" orientation="portrait" r:id="rId2"/>
  <rowBreaks count="2" manualBreakCount="2">
    <brk id="65" min="2" max="14" man="1"/>
    <brk id="152" min="3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50C03E-092E-402C-812D-FD9C7ADB8809}">
          <x14:formula1>
            <xm:f>'Table Lookups'!$O$14:$O$15</xm:f>
          </x14:formula1>
          <xm:sqref>F34:H34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F38F-1740-49B2-AF1E-9413330FEDE3}">
  <sheetPr>
    <pageSetUpPr autoPageBreaks="0"/>
  </sheetPr>
  <dimension ref="B2:V152"/>
  <sheetViews>
    <sheetView showGridLines="0" showRowColHeaders="0" showZeros="0" showRuler="0" view="pageLayout" zoomScaleNormal="100" zoomScaleSheetLayoutView="70" workbookViewId="0">
      <selection activeCell="E11" sqref="E11"/>
    </sheetView>
  </sheetViews>
  <sheetFormatPr defaultRowHeight="12.75" x14ac:dyDescent="0.2"/>
  <cols>
    <col min="1" max="1" width="9.140625" style="28"/>
    <col min="2" max="2" width="9.42578125" style="28" hidden="1" customWidth="1"/>
    <col min="3" max="3" width="1" style="28" customWidth="1"/>
    <col min="4" max="4" width="24.140625" style="28" bestFit="1" customWidth="1"/>
    <col min="5" max="5" width="22.28515625" style="28" bestFit="1" customWidth="1"/>
    <col min="6" max="6" width="17.5703125" style="28" bestFit="1" customWidth="1"/>
    <col min="7" max="7" width="0.7109375" style="28" customWidth="1"/>
    <col min="8" max="8" width="5" style="28" customWidth="1"/>
    <col min="9" max="9" width="26.7109375" style="28" bestFit="1" customWidth="1"/>
    <col min="10" max="10" width="9.140625" style="28" hidden="1" customWidth="1"/>
    <col min="11" max="11" width="19.42578125" style="28" bestFit="1" customWidth="1"/>
    <col min="12" max="12" width="0.7109375" style="28" customWidth="1"/>
    <col min="13" max="13" width="30.85546875" style="28" bestFit="1" customWidth="1"/>
    <col min="14" max="14" width="20.85546875" style="28" bestFit="1" customWidth="1"/>
    <col min="15" max="15" width="1" style="28" customWidth="1"/>
    <col min="16" max="16" width="9.140625" style="28"/>
    <col min="17" max="17" width="6" style="28" customWidth="1"/>
    <col min="18" max="18" width="59.42578125" style="58" bestFit="1" customWidth="1"/>
    <col min="19" max="19" width="11.85546875" style="28" customWidth="1"/>
    <col min="20" max="16384" width="9.140625" style="28"/>
  </cols>
  <sheetData>
    <row r="2" spans="3:18" ht="26.25" x14ac:dyDescent="0.4">
      <c r="C2" s="93"/>
      <c r="D2" s="202" t="s">
        <v>312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94"/>
      <c r="R2" s="61"/>
    </row>
    <row r="3" spans="3:18" s="32" customFormat="1" ht="18" x14ac:dyDescent="0.25">
      <c r="C3" s="64"/>
      <c r="D3" s="156" t="s">
        <v>220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65"/>
      <c r="Q3" s="62"/>
      <c r="R3" s="62"/>
    </row>
    <row r="4" spans="3:18" s="32" customFormat="1" ht="15" customHeight="1" x14ac:dyDescent="0.2">
      <c r="C4" s="64"/>
      <c r="D4" s="181" t="s">
        <v>217</v>
      </c>
      <c r="E4" s="182"/>
      <c r="F4" s="183"/>
      <c r="H4" s="175" t="s">
        <v>218</v>
      </c>
      <c r="I4" s="176"/>
      <c r="J4" s="176"/>
      <c r="K4" s="177"/>
      <c r="M4" s="173" t="s">
        <v>224</v>
      </c>
      <c r="N4" s="174"/>
      <c r="O4" s="65"/>
      <c r="Q4" s="62"/>
      <c r="R4" s="62"/>
    </row>
    <row r="5" spans="3:18" s="32" customFormat="1" ht="15" customHeight="1" x14ac:dyDescent="0.25">
      <c r="C5" s="64"/>
      <c r="D5" s="132"/>
      <c r="E5"/>
      <c r="F5"/>
      <c r="G5"/>
      <c r="H5"/>
      <c r="I5"/>
      <c r="J5"/>
      <c r="K5"/>
      <c r="L5"/>
      <c r="M5"/>
      <c r="N5"/>
      <c r="O5" s="65"/>
      <c r="Q5" s="62"/>
      <c r="R5" s="62"/>
    </row>
    <row r="6" spans="3:18" s="32" customFormat="1" ht="18" customHeight="1" x14ac:dyDescent="0.2">
      <c r="C6" s="64"/>
      <c r="D6" s="161" t="s">
        <v>285</v>
      </c>
      <c r="E6" s="162"/>
      <c r="F6" s="163"/>
      <c r="H6" s="158" t="s">
        <v>219</v>
      </c>
      <c r="I6" s="159"/>
      <c r="J6" s="159"/>
      <c r="K6" s="160"/>
      <c r="M6" s="179" t="s">
        <v>223</v>
      </c>
      <c r="N6" s="180"/>
      <c r="O6" s="65"/>
      <c r="Q6" s="62"/>
      <c r="R6" s="62"/>
    </row>
    <row r="7" spans="3:18" s="32" customFormat="1" ht="21" customHeight="1" x14ac:dyDescent="0.25">
      <c r="C7" s="64"/>
      <c r="D7" s="164"/>
      <c r="E7" s="165"/>
      <c r="F7" s="166"/>
      <c r="G7"/>
      <c r="H7"/>
      <c r="I7"/>
      <c r="J7"/>
      <c r="K7"/>
      <c r="L7"/>
      <c r="M7"/>
      <c r="N7"/>
      <c r="O7" s="65"/>
      <c r="Q7" s="62"/>
      <c r="R7" s="62"/>
    </row>
    <row r="8" spans="3:18" s="32" customFormat="1" ht="27" customHeight="1" x14ac:dyDescent="0.35">
      <c r="C8" s="64"/>
      <c r="D8" s="167"/>
      <c r="E8" s="168"/>
      <c r="F8" s="169"/>
      <c r="G8"/>
      <c r="H8" s="178" t="s">
        <v>222</v>
      </c>
      <c r="I8" s="178"/>
      <c r="J8" s="178"/>
      <c r="K8" s="178"/>
      <c r="M8" s="157" t="s">
        <v>221</v>
      </c>
      <c r="N8" s="157"/>
      <c r="O8"/>
      <c r="P8"/>
      <c r="Q8" s="62"/>
      <c r="R8" s="62"/>
    </row>
    <row r="9" spans="3:18" s="32" customFormat="1" ht="14.25" x14ac:dyDescent="0.2">
      <c r="C9" s="64"/>
      <c r="O9" s="65"/>
      <c r="Q9" s="62"/>
      <c r="R9" s="62"/>
    </row>
    <row r="10" spans="3:18" ht="15" x14ac:dyDescent="0.2">
      <c r="C10" s="95"/>
      <c r="D10" s="191" t="s">
        <v>130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96"/>
      <c r="Q10" s="62"/>
      <c r="R10" s="62"/>
    </row>
    <row r="11" spans="3:18" customFormat="1" ht="15" x14ac:dyDescent="0.25">
      <c r="C11" s="6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67"/>
      <c r="Q11" s="62"/>
      <c r="R11" s="62"/>
    </row>
    <row r="12" spans="3:18" ht="15" customHeight="1" x14ac:dyDescent="0.2">
      <c r="C12" s="68"/>
      <c r="D12" s="121" t="s">
        <v>93</v>
      </c>
      <c r="E12" s="185" t="s">
        <v>150</v>
      </c>
      <c r="F12" s="185"/>
      <c r="G12" s="27"/>
      <c r="H12" s="27"/>
      <c r="J12" s="27"/>
      <c r="K12" s="188" t="s">
        <v>98</v>
      </c>
      <c r="L12" s="188"/>
      <c r="M12" s="185" t="s">
        <v>172</v>
      </c>
      <c r="N12" s="185"/>
      <c r="O12" s="86"/>
      <c r="P12" s="27"/>
      <c r="Q12" s="62"/>
      <c r="R12" s="63"/>
    </row>
    <row r="13" spans="3:18" ht="15" customHeight="1" x14ac:dyDescent="0.2">
      <c r="C13" s="68"/>
      <c r="D13" s="121" t="s">
        <v>109</v>
      </c>
      <c r="E13" s="215">
        <v>44544</v>
      </c>
      <c r="F13" s="215"/>
      <c r="G13" s="27"/>
      <c r="H13" s="27"/>
      <c r="J13" s="30"/>
      <c r="K13" s="188" t="s">
        <v>151</v>
      </c>
      <c r="L13" s="188"/>
      <c r="M13" s="221">
        <v>3143</v>
      </c>
      <c r="N13" s="221"/>
      <c r="O13" s="86"/>
      <c r="P13" s="27"/>
      <c r="Q13" s="62"/>
      <c r="R13" s="62"/>
    </row>
    <row r="14" spans="3:18" ht="15" customHeight="1" x14ac:dyDescent="0.2">
      <c r="C14" s="68"/>
      <c r="D14" s="121" t="s">
        <v>105</v>
      </c>
      <c r="E14" s="185" t="s">
        <v>121</v>
      </c>
      <c r="F14" s="185"/>
      <c r="G14" s="27"/>
      <c r="H14" s="27"/>
      <c r="J14" s="30"/>
      <c r="K14" s="204"/>
      <c r="L14" s="204"/>
      <c r="M14" s="216"/>
      <c r="N14" s="216"/>
      <c r="O14" s="75"/>
      <c r="P14" s="27"/>
      <c r="Q14" s="62"/>
      <c r="R14" s="63"/>
    </row>
    <row r="15" spans="3:18" ht="15" customHeight="1" x14ac:dyDescent="0.2">
      <c r="C15" s="68"/>
      <c r="D15" s="121" t="s">
        <v>174</v>
      </c>
      <c r="E15" s="185" t="s">
        <v>225</v>
      </c>
      <c r="F15" s="185"/>
      <c r="G15" s="30"/>
      <c r="H15" s="30"/>
      <c r="I15" s="30"/>
      <c r="J15" s="30"/>
      <c r="K15" s="188" t="s">
        <v>97</v>
      </c>
      <c r="L15" s="188"/>
      <c r="M15" s="185" t="s">
        <v>225</v>
      </c>
      <c r="N15" s="185"/>
      <c r="O15" s="86"/>
      <c r="Q15" s="62"/>
      <c r="R15" s="62"/>
    </row>
    <row r="16" spans="3:18" ht="15" customHeight="1" x14ac:dyDescent="0.2">
      <c r="C16" s="68"/>
      <c r="D16" s="121" t="s">
        <v>99</v>
      </c>
      <c r="E16" s="185" t="s">
        <v>182</v>
      </c>
      <c r="F16" s="185"/>
      <c r="G16" s="30"/>
      <c r="H16" s="30"/>
      <c r="I16" s="30"/>
      <c r="J16" s="30"/>
      <c r="K16" s="188" t="s">
        <v>99</v>
      </c>
      <c r="L16" s="188"/>
      <c r="M16" s="185" t="s">
        <v>182</v>
      </c>
      <c r="N16" s="185"/>
      <c r="O16" s="86"/>
      <c r="Q16" s="62"/>
      <c r="R16" s="62"/>
    </row>
    <row r="17" spans="3:18" ht="15" customHeight="1" x14ac:dyDescent="0.2">
      <c r="C17" s="68"/>
      <c r="D17" s="121" t="s">
        <v>100</v>
      </c>
      <c r="E17" s="185" t="s">
        <v>183</v>
      </c>
      <c r="F17" s="185"/>
      <c r="G17" s="30"/>
      <c r="H17" s="30"/>
      <c r="I17" s="30"/>
      <c r="J17" s="30"/>
      <c r="K17" s="188" t="s">
        <v>100</v>
      </c>
      <c r="L17" s="188"/>
      <c r="M17" s="185" t="s">
        <v>183</v>
      </c>
      <c r="N17" s="185"/>
      <c r="O17" s="86"/>
      <c r="R17" s="62"/>
    </row>
    <row r="18" spans="3:18" ht="15" customHeight="1" x14ac:dyDescent="0.2">
      <c r="C18" s="68"/>
      <c r="D18" s="121" t="s">
        <v>101</v>
      </c>
      <c r="E18" s="185">
        <v>59900</v>
      </c>
      <c r="F18" s="185"/>
      <c r="G18" s="30"/>
      <c r="H18" s="30"/>
      <c r="I18" s="30"/>
      <c r="J18" s="30"/>
      <c r="K18" s="188" t="s">
        <v>101</v>
      </c>
      <c r="L18" s="188"/>
      <c r="M18" s="185">
        <v>59900</v>
      </c>
      <c r="N18" s="185"/>
      <c r="O18" s="86"/>
    </row>
    <row r="19" spans="3:18" ht="15" customHeight="1" x14ac:dyDescent="0.2">
      <c r="C19" s="68"/>
      <c r="D19" s="121" t="s">
        <v>175</v>
      </c>
      <c r="E19" s="185" t="s">
        <v>226</v>
      </c>
      <c r="F19" s="185"/>
      <c r="G19" s="30"/>
      <c r="H19" s="30"/>
      <c r="I19" s="30"/>
      <c r="J19" s="30"/>
      <c r="K19" s="188" t="s">
        <v>103</v>
      </c>
      <c r="L19" s="188"/>
      <c r="M19" s="221" t="s">
        <v>226</v>
      </c>
      <c r="N19" s="221"/>
      <c r="O19" s="86"/>
    </row>
    <row r="20" spans="3:18" customFormat="1" ht="15" x14ac:dyDescent="0.25">
      <c r="C20" s="69"/>
      <c r="D20" s="129"/>
      <c r="E20" s="127"/>
      <c r="F20" s="127"/>
      <c r="G20" s="127"/>
      <c r="H20" s="127"/>
      <c r="I20" s="127"/>
      <c r="J20" s="127"/>
      <c r="K20" s="220"/>
      <c r="L20" s="220"/>
      <c r="M20" s="222"/>
      <c r="N20" s="222"/>
      <c r="O20" s="67"/>
      <c r="R20" s="59"/>
    </row>
    <row r="21" spans="3:18" ht="15" customHeight="1" x14ac:dyDescent="0.2">
      <c r="C21" s="68"/>
      <c r="D21" s="121" t="s">
        <v>96</v>
      </c>
      <c r="E21" s="136" t="s">
        <v>169</v>
      </c>
      <c r="F21" s="124" t="s">
        <v>127</v>
      </c>
      <c r="G21" s="219" t="s">
        <v>104</v>
      </c>
      <c r="H21" s="219"/>
      <c r="I21" s="219"/>
      <c r="J21" s="30"/>
      <c r="K21" s="188" t="s">
        <v>102</v>
      </c>
      <c r="L21" s="188"/>
      <c r="M21" s="185" t="s">
        <v>225</v>
      </c>
      <c r="N21" s="185"/>
      <c r="O21" s="86"/>
    </row>
    <row r="22" spans="3:18" ht="15" customHeight="1" x14ac:dyDescent="0.25">
      <c r="C22" s="68"/>
      <c r="D22" s="121" t="s">
        <v>94</v>
      </c>
      <c r="E22" s="136" t="s">
        <v>169</v>
      </c>
      <c r="F22" s="136" t="s">
        <v>226</v>
      </c>
      <c r="G22" s="214" t="s">
        <v>227</v>
      </c>
      <c r="H22" s="187"/>
      <c r="I22" s="184"/>
      <c r="J22" s="30"/>
      <c r="K22" s="188" t="s">
        <v>120</v>
      </c>
      <c r="L22" s="188"/>
      <c r="M22" s="185" t="s">
        <v>182</v>
      </c>
      <c r="N22" s="185"/>
      <c r="O22" s="86"/>
    </row>
    <row r="23" spans="3:18" ht="15" customHeight="1" x14ac:dyDescent="0.25">
      <c r="C23" s="68"/>
      <c r="D23"/>
      <c r="E23"/>
      <c r="F23"/>
      <c r="G23"/>
      <c r="H23"/>
      <c r="I23"/>
      <c r="J23" s="30"/>
      <c r="K23" s="188" t="s">
        <v>100</v>
      </c>
      <c r="L23" s="188"/>
      <c r="M23" s="185" t="s">
        <v>183</v>
      </c>
      <c r="N23" s="185"/>
      <c r="O23" s="86"/>
    </row>
    <row r="24" spans="3:18" ht="15" customHeight="1" x14ac:dyDescent="0.2">
      <c r="C24" s="70"/>
      <c r="D24" s="121" t="s">
        <v>95</v>
      </c>
      <c r="E24" s="137"/>
      <c r="F24" s="137"/>
      <c r="G24" s="172"/>
      <c r="H24" s="172"/>
      <c r="I24" s="172"/>
      <c r="J24" s="30"/>
      <c r="K24" s="188" t="s">
        <v>101</v>
      </c>
      <c r="L24" s="188"/>
      <c r="M24" s="185">
        <v>59900</v>
      </c>
      <c r="N24" s="185"/>
      <c r="O24" s="86"/>
    </row>
    <row r="25" spans="3:18" ht="15" x14ac:dyDescent="0.25">
      <c r="C25" s="70"/>
      <c r="D25" s="30"/>
      <c r="E25" s="30"/>
      <c r="F25" s="30"/>
      <c r="G25" s="30"/>
      <c r="H25" s="30"/>
      <c r="I25" s="30"/>
      <c r="J25" s="30"/>
      <c r="K25" s="121"/>
      <c r="L25" s="121"/>
      <c r="M25" s="48"/>
      <c r="N25" s="127"/>
      <c r="O25" s="67"/>
    </row>
    <row r="26" spans="3:18" ht="15" x14ac:dyDescent="0.2">
      <c r="C26" s="95"/>
      <c r="D26" s="191" t="s">
        <v>160</v>
      </c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96"/>
    </row>
    <row r="27" spans="3:18" customFormat="1" ht="15" x14ac:dyDescent="0.25">
      <c r="C27" s="66"/>
      <c r="D27" s="28"/>
      <c r="E27" s="28"/>
      <c r="F27" s="28"/>
      <c r="G27" s="28"/>
      <c r="H27" s="28"/>
      <c r="I27" s="127"/>
      <c r="J27" s="127"/>
      <c r="K27" s="170"/>
      <c r="L27" s="170"/>
      <c r="M27" s="170"/>
      <c r="N27" s="127"/>
      <c r="O27" s="67"/>
      <c r="R27" s="59"/>
    </row>
    <row r="28" spans="3:18" ht="15" x14ac:dyDescent="0.25">
      <c r="C28" s="68"/>
      <c r="D28" s="188" t="s">
        <v>280</v>
      </c>
      <c r="E28" s="188"/>
      <c r="F28" s="186" t="s">
        <v>273</v>
      </c>
      <c r="G28" s="187"/>
      <c r="H28" s="184"/>
      <c r="I28" s="201" t="s">
        <v>230</v>
      </c>
      <c r="J28" s="188"/>
      <c r="K28" s="188"/>
      <c r="L28" s="189"/>
      <c r="M28" s="138" t="s">
        <v>185</v>
      </c>
      <c r="N28" s="127"/>
      <c r="O28" s="67"/>
    </row>
    <row r="29" spans="3:18" ht="15" x14ac:dyDescent="0.25">
      <c r="C29" s="68"/>
      <c r="D29" s="188" t="s">
        <v>234</v>
      </c>
      <c r="E29" s="189"/>
      <c r="F29" s="185" t="s">
        <v>188</v>
      </c>
      <c r="G29" s="185"/>
      <c r="H29" s="185"/>
      <c r="I29" s="201" t="s">
        <v>107</v>
      </c>
      <c r="J29" s="188"/>
      <c r="K29" s="188"/>
      <c r="L29" s="189"/>
      <c r="M29" s="138" t="s">
        <v>186</v>
      </c>
      <c r="N29" s="127"/>
      <c r="O29" s="67"/>
    </row>
    <row r="30" spans="3:18" ht="15" x14ac:dyDescent="0.25">
      <c r="C30" s="68"/>
      <c r="D30" s="188" t="s">
        <v>107</v>
      </c>
      <c r="E30" s="189"/>
      <c r="F30" s="185" t="s">
        <v>203</v>
      </c>
      <c r="G30" s="185"/>
      <c r="H30" s="185"/>
      <c r="I30" s="201" t="s">
        <v>108</v>
      </c>
      <c r="J30" s="188"/>
      <c r="K30" s="188"/>
      <c r="L30" s="189"/>
      <c r="M30" s="138" t="s">
        <v>187</v>
      </c>
      <c r="N30" s="127"/>
      <c r="O30" s="67"/>
      <c r="R30" s="59"/>
    </row>
    <row r="31" spans="3:18" customFormat="1" ht="15" x14ac:dyDescent="0.25">
      <c r="C31" s="68"/>
      <c r="D31" s="188" t="s">
        <v>108</v>
      </c>
      <c r="E31" s="189"/>
      <c r="F31" s="185" t="s">
        <v>189</v>
      </c>
      <c r="G31" s="185"/>
      <c r="H31" s="185"/>
      <c r="I31" s="201" t="s">
        <v>231</v>
      </c>
      <c r="J31" s="188"/>
      <c r="K31" s="188"/>
      <c r="L31" s="189"/>
      <c r="M31" s="138">
        <v>1500</v>
      </c>
      <c r="N31" s="127"/>
      <c r="O31" s="67"/>
      <c r="R31" s="59"/>
    </row>
    <row r="32" spans="3:18" ht="15" x14ac:dyDescent="0.25">
      <c r="C32" s="97"/>
      <c r="D32" s="188" t="s">
        <v>228</v>
      </c>
      <c r="E32" s="189"/>
      <c r="F32" s="185">
        <v>4</v>
      </c>
      <c r="G32" s="185"/>
      <c r="H32" s="185"/>
      <c r="I32" s="201" t="s">
        <v>229</v>
      </c>
      <c r="J32" s="188"/>
      <c r="K32" s="188"/>
      <c r="L32" s="189"/>
      <c r="M32" s="138">
        <v>56000</v>
      </c>
      <c r="N32" s="127"/>
      <c r="O32" s="67"/>
    </row>
    <row r="33" spans="3:18" ht="15" x14ac:dyDescent="0.25">
      <c r="C33" s="68"/>
      <c r="D33" s="210" t="s">
        <v>233</v>
      </c>
      <c r="E33" s="235"/>
      <c r="F33" s="185">
        <v>47500</v>
      </c>
      <c r="G33" s="185"/>
      <c r="H33" s="185"/>
      <c r="I33" s="201" t="s">
        <v>310</v>
      </c>
      <c r="J33" s="188"/>
      <c r="K33" s="188"/>
      <c r="L33" s="189"/>
      <c r="M33" s="139"/>
      <c r="N33" s="127"/>
      <c r="O33" s="67"/>
    </row>
    <row r="34" spans="3:18" ht="15" x14ac:dyDescent="0.25">
      <c r="C34" s="68"/>
      <c r="D34" s="188" t="s">
        <v>306</v>
      </c>
      <c r="E34" s="188"/>
      <c r="F34" s="185">
        <v>3.6</v>
      </c>
      <c r="G34" s="185"/>
      <c r="H34" s="185"/>
      <c r="I34"/>
      <c r="J34"/>
      <c r="K34"/>
      <c r="L34"/>
      <c r="N34" s="135"/>
      <c r="O34" s="67"/>
    </row>
    <row r="35" spans="3:18" customFormat="1" ht="15" x14ac:dyDescent="0.25">
      <c r="C35" s="98"/>
      <c r="D35" s="188" t="s">
        <v>307</v>
      </c>
      <c r="E35" s="188"/>
      <c r="F35" s="185" t="s">
        <v>304</v>
      </c>
      <c r="G35" s="185"/>
      <c r="H35" s="185"/>
      <c r="I35" s="188" t="s">
        <v>279</v>
      </c>
      <c r="J35" s="188"/>
      <c r="K35" s="188"/>
      <c r="L35" s="189"/>
      <c r="M35" s="139" t="s">
        <v>188</v>
      </c>
      <c r="N35" s="127"/>
      <c r="O35" s="67"/>
      <c r="R35" s="59"/>
    </row>
    <row r="36" spans="3:18" ht="15" customHeight="1" x14ac:dyDescent="0.2">
      <c r="C36" s="68"/>
      <c r="D36" s="188" t="s">
        <v>232</v>
      </c>
      <c r="E36" s="189"/>
      <c r="F36" s="185" t="s">
        <v>190</v>
      </c>
      <c r="G36" s="185"/>
      <c r="H36" s="185"/>
      <c r="I36" s="201" t="s">
        <v>107</v>
      </c>
      <c r="J36" s="188"/>
      <c r="K36" s="188"/>
      <c r="L36" s="189"/>
      <c r="M36" s="136" t="s">
        <v>204</v>
      </c>
      <c r="N36" s="38"/>
      <c r="O36" s="71"/>
    </row>
    <row r="37" spans="3:18" ht="15" customHeight="1" x14ac:dyDescent="0.2">
      <c r="C37" s="68"/>
      <c r="D37" s="188" t="s">
        <v>107</v>
      </c>
      <c r="E37" s="189"/>
      <c r="F37" s="185" t="s">
        <v>190</v>
      </c>
      <c r="G37" s="185"/>
      <c r="H37" s="185"/>
      <c r="I37" s="201" t="s">
        <v>108</v>
      </c>
      <c r="J37" s="188"/>
      <c r="K37" s="188"/>
      <c r="L37" s="189"/>
      <c r="M37" s="136" t="s">
        <v>191</v>
      </c>
      <c r="N37" s="38"/>
      <c r="O37" s="71"/>
    </row>
    <row r="38" spans="3:18" x14ac:dyDescent="0.2">
      <c r="C38" s="68"/>
      <c r="D38" s="212" t="s">
        <v>309</v>
      </c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71"/>
    </row>
    <row r="39" spans="3:18" x14ac:dyDescent="0.2">
      <c r="C39" s="99"/>
      <c r="D39" s="192" t="s">
        <v>114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00"/>
    </row>
    <row r="40" spans="3:18" x14ac:dyDescent="0.2">
      <c r="C40" s="99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00"/>
    </row>
    <row r="41" spans="3:18" x14ac:dyDescent="0.2">
      <c r="C41" s="101"/>
      <c r="D41" s="193" t="s">
        <v>190</v>
      </c>
      <c r="E41" s="194"/>
      <c r="F41" s="194"/>
      <c r="G41" s="194"/>
      <c r="H41" s="194"/>
      <c r="I41" s="194"/>
      <c r="J41" s="194"/>
      <c r="K41" s="194"/>
      <c r="L41" s="194"/>
      <c r="M41" s="194"/>
      <c r="N41" s="195"/>
      <c r="O41" s="102"/>
    </row>
    <row r="42" spans="3:18" x14ac:dyDescent="0.2">
      <c r="C42" s="101"/>
      <c r="D42" s="193"/>
      <c r="E42" s="194"/>
      <c r="F42" s="194"/>
      <c r="G42" s="194"/>
      <c r="H42" s="194"/>
      <c r="I42" s="194"/>
      <c r="J42" s="194"/>
      <c r="K42" s="194"/>
      <c r="L42" s="194"/>
      <c r="M42" s="194"/>
      <c r="N42" s="195"/>
      <c r="O42" s="102"/>
    </row>
    <row r="43" spans="3:18" x14ac:dyDescent="0.2">
      <c r="C43" s="101"/>
      <c r="D43" s="193"/>
      <c r="E43" s="194"/>
      <c r="F43" s="194"/>
      <c r="G43" s="194"/>
      <c r="H43" s="194"/>
      <c r="I43" s="194"/>
      <c r="J43" s="194"/>
      <c r="K43" s="194"/>
      <c r="L43" s="194"/>
      <c r="M43" s="194"/>
      <c r="N43" s="195"/>
      <c r="O43" s="102"/>
    </row>
    <row r="44" spans="3:18" x14ac:dyDescent="0.2">
      <c r="C44" s="101"/>
      <c r="D44" s="193"/>
      <c r="E44" s="194"/>
      <c r="F44" s="194"/>
      <c r="G44" s="194"/>
      <c r="H44" s="194"/>
      <c r="I44" s="194"/>
      <c r="J44" s="194"/>
      <c r="K44" s="194"/>
      <c r="L44" s="194"/>
      <c r="M44" s="194"/>
      <c r="N44" s="195"/>
      <c r="O44" s="102"/>
    </row>
    <row r="45" spans="3:18" customFormat="1" ht="15" x14ac:dyDescent="0.25">
      <c r="C45" s="66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67"/>
      <c r="R45" s="59"/>
    </row>
    <row r="46" spans="3:18" ht="15" x14ac:dyDescent="0.2">
      <c r="C46" s="95"/>
      <c r="D46" s="191" t="s">
        <v>161</v>
      </c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96"/>
    </row>
    <row r="47" spans="3:18" customFormat="1" ht="15" x14ac:dyDescent="0.25">
      <c r="C47" s="98"/>
      <c r="D47" s="211"/>
      <c r="E47" s="211"/>
      <c r="F47" s="213"/>
      <c r="G47" s="213"/>
      <c r="H47" s="213"/>
      <c r="I47" s="129"/>
      <c r="J47" s="129"/>
      <c r="K47" s="129"/>
      <c r="L47" s="129"/>
      <c r="M47" s="128"/>
      <c r="N47" s="128"/>
      <c r="O47" s="72"/>
      <c r="R47" s="59"/>
    </row>
    <row r="48" spans="3:18" ht="14.25" x14ac:dyDescent="0.2">
      <c r="C48" s="68"/>
      <c r="D48" s="188" t="s">
        <v>126</v>
      </c>
      <c r="E48" s="188"/>
      <c r="F48" s="185" t="s">
        <v>181</v>
      </c>
      <c r="G48" s="185"/>
      <c r="H48" s="185"/>
      <c r="I48" s="201" t="s">
        <v>116</v>
      </c>
      <c r="J48" s="188"/>
      <c r="K48" s="188"/>
      <c r="L48" s="189"/>
      <c r="M48" s="136" t="s">
        <v>180</v>
      </c>
      <c r="N48" s="38"/>
      <c r="O48" s="71"/>
    </row>
    <row r="49" spans="3:18" ht="14.25" x14ac:dyDescent="0.2">
      <c r="C49" s="68"/>
      <c r="D49" s="188" t="s">
        <v>112</v>
      </c>
      <c r="E49" s="189"/>
      <c r="F49" s="185">
        <v>12</v>
      </c>
      <c r="G49" s="185"/>
      <c r="H49" s="185"/>
      <c r="I49" s="201" t="s">
        <v>124</v>
      </c>
      <c r="J49" s="188"/>
      <c r="K49" s="188"/>
      <c r="L49" s="189"/>
      <c r="M49" s="136" t="s">
        <v>179</v>
      </c>
      <c r="N49" s="38"/>
      <c r="O49" s="71"/>
    </row>
    <row r="50" spans="3:18" ht="14.25" x14ac:dyDescent="0.2">
      <c r="C50" s="68"/>
      <c r="D50" s="188" t="s">
        <v>113</v>
      </c>
      <c r="E50" s="189"/>
      <c r="F50" s="185">
        <v>1</v>
      </c>
      <c r="G50" s="185"/>
      <c r="H50" s="185"/>
      <c r="I50" s="201" t="s">
        <v>125</v>
      </c>
      <c r="J50" s="188"/>
      <c r="K50" s="188"/>
      <c r="L50" s="189"/>
      <c r="M50" s="136" t="s">
        <v>179</v>
      </c>
      <c r="N50" s="38"/>
      <c r="O50" s="71"/>
    </row>
    <row r="51" spans="3:18" ht="14.25" x14ac:dyDescent="0.2">
      <c r="C51" s="68"/>
      <c r="D51" s="188" t="s">
        <v>122</v>
      </c>
      <c r="E51" s="189"/>
      <c r="F51" s="185" t="s">
        <v>154</v>
      </c>
      <c r="G51" s="185"/>
      <c r="H51" s="185"/>
      <c r="I51" s="30"/>
      <c r="J51" s="39"/>
      <c r="K51" s="39"/>
      <c r="L51" s="39"/>
      <c r="M51" s="30"/>
      <c r="N51" s="30"/>
      <c r="O51" s="73"/>
    </row>
    <row r="52" spans="3:18" customFormat="1" ht="15" x14ac:dyDescent="0.25">
      <c r="C52" s="66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67"/>
      <c r="R52" s="59"/>
    </row>
    <row r="53" spans="3:18" ht="15" x14ac:dyDescent="0.2">
      <c r="C53" s="95"/>
      <c r="D53" s="191" t="s">
        <v>159</v>
      </c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96"/>
    </row>
    <row r="54" spans="3:18" customFormat="1" ht="15" x14ac:dyDescent="0.25">
      <c r="C54" s="66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67"/>
      <c r="R54" s="59"/>
    </row>
    <row r="55" spans="3:18" ht="23.25" x14ac:dyDescent="0.35">
      <c r="C55" s="74"/>
      <c r="E55" s="207" t="s">
        <v>291</v>
      </c>
      <c r="F55" s="207"/>
      <c r="G55" s="207"/>
      <c r="H55" s="207"/>
      <c r="I55" s="207"/>
      <c r="J55" s="33"/>
      <c r="K55" s="233">
        <f>N61/K64</f>
        <v>0.97507846565566469</v>
      </c>
      <c r="L55" s="233"/>
      <c r="M55" s="233"/>
      <c r="N55" s="127"/>
      <c r="O55" s="67"/>
    </row>
    <row r="56" spans="3:18" customFormat="1" ht="15" x14ac:dyDescent="0.25">
      <c r="C56" s="66"/>
      <c r="D56" s="127"/>
      <c r="E56" s="127"/>
      <c r="F56" s="127"/>
      <c r="G56" s="127"/>
      <c r="H56" s="127"/>
      <c r="I56" s="127"/>
      <c r="J56" s="127"/>
      <c r="K56" s="60"/>
      <c r="L56" s="60"/>
      <c r="M56" s="60"/>
      <c r="N56" s="127"/>
      <c r="O56" s="67"/>
      <c r="R56" s="59"/>
    </row>
    <row r="57" spans="3:18" ht="23.25" x14ac:dyDescent="0.35">
      <c r="C57" s="74"/>
      <c r="E57" s="207" t="s">
        <v>292</v>
      </c>
      <c r="F57" s="207"/>
      <c r="G57" s="207"/>
      <c r="H57" s="207"/>
      <c r="I57" s="207"/>
      <c r="J57" s="33"/>
      <c r="K57" s="234">
        <f>IF(F28="Heat Pump",1/((N62*3.412/N61)*(1/K62)+(N96*3.412/N61)),"Not Applicable")</f>
        <v>3.2605734439767731</v>
      </c>
      <c r="L57" s="234"/>
      <c r="M57" s="234"/>
      <c r="N57" s="127"/>
      <c r="O57" s="67"/>
    </row>
    <row r="58" spans="3:18" customFormat="1" ht="15" x14ac:dyDescent="0.25">
      <c r="C58" s="66"/>
      <c r="D58" s="127"/>
      <c r="E58" s="232" t="s">
        <v>239</v>
      </c>
      <c r="F58" s="232"/>
      <c r="G58" s="232"/>
      <c r="H58" s="232"/>
      <c r="I58" s="232"/>
      <c r="J58" s="127"/>
      <c r="K58" s="127"/>
      <c r="L58" s="127"/>
      <c r="M58" s="127"/>
      <c r="N58" s="127"/>
      <c r="O58" s="67"/>
      <c r="R58" s="59"/>
    </row>
    <row r="59" spans="3:18" ht="15" x14ac:dyDescent="0.2">
      <c r="C59" s="95"/>
      <c r="D59" s="191" t="s">
        <v>131</v>
      </c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96"/>
    </row>
    <row r="60" spans="3:18" customFormat="1" ht="15" customHeight="1" x14ac:dyDescent="0.25">
      <c r="C60" s="66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67"/>
      <c r="R60" s="59"/>
    </row>
    <row r="61" spans="3:18" ht="15" customHeight="1" x14ac:dyDescent="0.3">
      <c r="C61" s="103"/>
      <c r="D61" s="196" t="s">
        <v>132</v>
      </c>
      <c r="E61" s="196"/>
      <c r="F61" s="144">
        <f>SUM(F103:F152)</f>
        <v>1183</v>
      </c>
      <c r="G61" s="38"/>
      <c r="H61" s="196" t="s">
        <v>283</v>
      </c>
      <c r="I61" s="196"/>
      <c r="J61" s="122"/>
      <c r="K61" s="146" cm="1">
        <f t="array" ref="K61">INDEX('Table Lookups'!$C$56:$C$87,
MATCH(MIN(ABS('Table Lookups'!$B$56:$B$87-'Heating Test I-P'!$F$95)),ABS('Table Lookups'!$B$56:$B$87-'Heating Test I-P'!$F$95),0),
1)</f>
        <v>1.18</v>
      </c>
      <c r="L61" s="45"/>
      <c r="M61" s="122" t="s">
        <v>288</v>
      </c>
      <c r="N61" s="147">
        <f>1.08*F61*(F62-F63)-1.08*K95*(F95-K96)</f>
        <v>54653.148000000008</v>
      </c>
      <c r="O61" s="104"/>
    </row>
    <row r="62" spans="3:18" ht="15" customHeight="1" x14ac:dyDescent="0.3">
      <c r="C62" s="103"/>
      <c r="D62" s="196" t="s">
        <v>237</v>
      </c>
      <c r="E62" s="196"/>
      <c r="F62" s="145">
        <f>IF(COUNT(I103:I152)&gt;=B101,AVERAGE(I103:I152),"ERROR")</f>
        <v>109.66666666666667</v>
      </c>
      <c r="G62" s="45"/>
      <c r="H62" s="200" t="s">
        <v>137</v>
      </c>
      <c r="I62" s="200"/>
      <c r="J62" s="40"/>
      <c r="K62" s="144" cm="1">
        <f t="array" ref="K62">IF(F28="Heat Pump",INDEX('Table Lookups'!$F$56:$F$87,
MATCH(MIN(ABS('Table Lookups'!$E$56:$E$87-'Heating Test I-P'!$F$95)),ABS('Table Lookups'!$E$56:$E$87-'Heating Test I-P'!$F$95),0),
1),"NA")</f>
        <v>0.92</v>
      </c>
      <c r="L62" s="38"/>
      <c r="M62" s="40" t="s">
        <v>286</v>
      </c>
      <c r="N62" s="144">
        <f>IF(F28="Heat Pump",N95-N96,"NA")</f>
        <v>3595</v>
      </c>
      <c r="O62" s="105"/>
    </row>
    <row r="63" spans="3:18" ht="15.75" customHeight="1" x14ac:dyDescent="0.3">
      <c r="C63" s="103"/>
      <c r="D63" s="196" t="s">
        <v>238</v>
      </c>
      <c r="E63" s="196"/>
      <c r="F63" s="145">
        <f>IF(COUNT(N103:N152)&gt;=J101,AVERAGE(N103:N152),"ERROR")</f>
        <v>69.5</v>
      </c>
      <c r="G63" s="45"/>
      <c r="H63" s="200" t="s">
        <v>284</v>
      </c>
      <c r="I63" s="200"/>
      <c r="K63" s="146" t="str" cm="1">
        <f t="array" ref="K63">IF(F28="Furnace",IF(M13&gt;=1000,INDEX('Table Lookups'!$I$56:$I$87,
MATCH(MIN(ABS('Table Lookups'!$H$56:$H$87-M13)),ABS('Table Lookups'!$H$56:$H$87-M13),0),
1),1),"NA")</f>
        <v>NA</v>
      </c>
      <c r="L63" s="38"/>
      <c r="O63" s="75"/>
    </row>
    <row r="64" spans="3:18" ht="15.75" customHeight="1" x14ac:dyDescent="0.3">
      <c r="C64" s="106"/>
      <c r="D64"/>
      <c r="E64"/>
      <c r="F64"/>
      <c r="G64" s="46"/>
      <c r="H64" s="196" t="s">
        <v>287</v>
      </c>
      <c r="I64" s="196"/>
      <c r="J64" s="122"/>
      <c r="K64" s="144">
        <f>IF(F28="Heat Pump",K61*F33,M32*K63)</f>
        <v>56050</v>
      </c>
      <c r="M64" s="40"/>
      <c r="O64" s="75"/>
    </row>
    <row r="65" spans="3:18" x14ac:dyDescent="0.2">
      <c r="C65" s="76"/>
      <c r="D65" s="77"/>
      <c r="E65" s="77"/>
      <c r="F65" s="77"/>
      <c r="G65" s="77"/>
      <c r="H65" s="77"/>
      <c r="I65" s="77"/>
      <c r="J65" s="77"/>
      <c r="K65" s="77"/>
      <c r="L65" s="78"/>
      <c r="M65" s="77"/>
      <c r="N65" s="77"/>
      <c r="O65" s="79"/>
    </row>
    <row r="66" spans="3:18" customFormat="1" ht="15" x14ac:dyDescent="0.25">
      <c r="N66" s="127"/>
      <c r="R66" s="59"/>
    </row>
    <row r="67" spans="3:18" ht="23.25" x14ac:dyDescent="0.35">
      <c r="C67" s="107"/>
      <c r="D67" s="228" t="s">
        <v>184</v>
      </c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108"/>
    </row>
    <row r="68" spans="3:18" customFormat="1" ht="15" x14ac:dyDescent="0.25">
      <c r="C68" s="66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67"/>
      <c r="R68" s="59"/>
    </row>
    <row r="69" spans="3:18" ht="15" x14ac:dyDescent="0.2">
      <c r="C69" s="95"/>
      <c r="D69" s="191" t="s">
        <v>173</v>
      </c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96"/>
    </row>
    <row r="70" spans="3:18" customFormat="1" ht="15" x14ac:dyDescent="0.25">
      <c r="C70" s="66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67"/>
      <c r="R70" s="59"/>
    </row>
    <row r="71" spans="3:18" x14ac:dyDescent="0.2">
      <c r="C71" s="109"/>
      <c r="D71" s="190" t="s">
        <v>123</v>
      </c>
      <c r="E71" s="190"/>
      <c r="F71" s="227" t="s">
        <v>106</v>
      </c>
      <c r="G71" s="227"/>
      <c r="H71" s="227"/>
      <c r="I71" s="209" t="s">
        <v>107</v>
      </c>
      <c r="J71" s="209"/>
      <c r="K71" s="209"/>
      <c r="L71" s="124"/>
      <c r="M71" s="120" t="s">
        <v>108</v>
      </c>
      <c r="N71" s="120" t="s">
        <v>163</v>
      </c>
      <c r="O71" s="80"/>
    </row>
    <row r="72" spans="3:18" ht="14.25" x14ac:dyDescent="0.2">
      <c r="C72" s="119"/>
      <c r="D72" s="184" t="s">
        <v>206</v>
      </c>
      <c r="E72" s="185"/>
      <c r="F72" s="185" t="s">
        <v>210</v>
      </c>
      <c r="G72" s="185"/>
      <c r="H72" s="185"/>
      <c r="I72" s="185" t="s">
        <v>209</v>
      </c>
      <c r="J72" s="185"/>
      <c r="K72" s="185"/>
      <c r="L72" s="186" t="s">
        <v>211</v>
      </c>
      <c r="M72" s="184"/>
      <c r="N72" s="140">
        <v>44448</v>
      </c>
      <c r="O72" s="110"/>
    </row>
    <row r="73" spans="3:18" ht="14.25" x14ac:dyDescent="0.2">
      <c r="C73" s="119"/>
      <c r="D73" s="184" t="s">
        <v>207</v>
      </c>
      <c r="E73" s="185"/>
      <c r="F73" s="185" t="s">
        <v>128</v>
      </c>
      <c r="G73" s="185"/>
      <c r="H73" s="185"/>
      <c r="I73" s="185" t="s">
        <v>212</v>
      </c>
      <c r="J73" s="185"/>
      <c r="K73" s="185"/>
      <c r="L73" s="186" t="s">
        <v>213</v>
      </c>
      <c r="M73" s="184"/>
      <c r="N73" s="140">
        <v>44448</v>
      </c>
      <c r="O73" s="110"/>
    </row>
    <row r="74" spans="3:18" ht="14.25" x14ac:dyDescent="0.2">
      <c r="C74" s="119"/>
      <c r="D74" s="184" t="s">
        <v>208</v>
      </c>
      <c r="E74" s="185"/>
      <c r="F74" s="185" t="s">
        <v>214</v>
      </c>
      <c r="G74" s="185"/>
      <c r="H74" s="185"/>
      <c r="I74" s="185">
        <v>382100</v>
      </c>
      <c r="J74" s="185"/>
      <c r="K74" s="185"/>
      <c r="L74" s="186" t="s">
        <v>215</v>
      </c>
      <c r="M74" s="184"/>
      <c r="N74" s="140">
        <v>44448</v>
      </c>
      <c r="O74" s="110"/>
    </row>
    <row r="75" spans="3:18" ht="14.25" x14ac:dyDescent="0.2">
      <c r="C75" s="119"/>
      <c r="D75" s="187"/>
      <c r="E75" s="184"/>
      <c r="F75" s="185"/>
      <c r="G75" s="185"/>
      <c r="H75" s="185"/>
      <c r="I75" s="186"/>
      <c r="J75" s="187"/>
      <c r="K75" s="184"/>
      <c r="L75" s="186"/>
      <c r="M75" s="184"/>
      <c r="N75" s="136"/>
      <c r="O75" s="86"/>
    </row>
    <row r="76" spans="3:18" ht="14.25" x14ac:dyDescent="0.2">
      <c r="C76" s="119"/>
      <c r="D76" s="184"/>
      <c r="E76" s="185"/>
      <c r="F76" s="185"/>
      <c r="G76" s="185"/>
      <c r="H76" s="185"/>
      <c r="I76" s="185"/>
      <c r="J76" s="185"/>
      <c r="K76" s="185"/>
      <c r="L76" s="186"/>
      <c r="M76" s="184"/>
      <c r="N76" s="136"/>
      <c r="O76" s="86"/>
    </row>
    <row r="77" spans="3:18" ht="14.25" x14ac:dyDescent="0.2">
      <c r="C77" s="119"/>
      <c r="D77" s="184"/>
      <c r="E77" s="185"/>
      <c r="F77" s="185"/>
      <c r="G77" s="185"/>
      <c r="H77" s="185"/>
      <c r="I77" s="185"/>
      <c r="J77" s="185"/>
      <c r="K77" s="185"/>
      <c r="L77" s="186"/>
      <c r="M77" s="184"/>
      <c r="N77" s="136"/>
      <c r="O77" s="86"/>
    </row>
    <row r="78" spans="3:18" ht="14.25" x14ac:dyDescent="0.2">
      <c r="C78" s="119"/>
      <c r="D78" s="184"/>
      <c r="E78" s="185"/>
      <c r="F78" s="185"/>
      <c r="G78" s="185"/>
      <c r="H78" s="185"/>
      <c r="I78" s="185"/>
      <c r="J78" s="185"/>
      <c r="K78" s="185"/>
      <c r="L78" s="186"/>
      <c r="M78" s="184"/>
      <c r="N78" s="136"/>
      <c r="O78" s="86"/>
    </row>
    <row r="79" spans="3:18" ht="14.25" x14ac:dyDescent="0.2">
      <c r="C79" s="119"/>
      <c r="D79" s="184"/>
      <c r="E79" s="185"/>
      <c r="F79" s="185"/>
      <c r="G79" s="185"/>
      <c r="H79" s="185"/>
      <c r="I79" s="185"/>
      <c r="J79" s="185"/>
      <c r="K79" s="185"/>
      <c r="L79" s="186"/>
      <c r="M79" s="184"/>
      <c r="N79" s="136"/>
      <c r="O79" s="86"/>
    </row>
    <row r="80" spans="3:18" ht="14.25" x14ac:dyDescent="0.2">
      <c r="C80" s="119"/>
      <c r="D80" s="184"/>
      <c r="E80" s="185"/>
      <c r="F80" s="185"/>
      <c r="G80" s="185"/>
      <c r="H80" s="185"/>
      <c r="I80" s="185"/>
      <c r="J80" s="185"/>
      <c r="K80" s="185"/>
      <c r="L80" s="186"/>
      <c r="M80" s="184"/>
      <c r="N80" s="136"/>
      <c r="O80" s="86"/>
    </row>
    <row r="81" spans="3:22" ht="14.25" x14ac:dyDescent="0.2">
      <c r="C81" s="119"/>
      <c r="D81" s="184"/>
      <c r="E81" s="185"/>
      <c r="F81" s="185"/>
      <c r="G81" s="185"/>
      <c r="H81" s="185"/>
      <c r="I81" s="185"/>
      <c r="J81" s="185"/>
      <c r="K81" s="185"/>
      <c r="L81" s="186"/>
      <c r="M81" s="184"/>
      <c r="N81" s="136"/>
      <c r="O81" s="86"/>
    </row>
    <row r="82" spans="3:22" x14ac:dyDescent="0.2">
      <c r="C82" s="70"/>
      <c r="D82" s="30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81"/>
    </row>
    <row r="83" spans="3:22" ht="15.75" x14ac:dyDescent="0.25">
      <c r="C83" s="95"/>
      <c r="D83" s="258" t="s">
        <v>322</v>
      </c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96"/>
      <c r="T83"/>
      <c r="U83"/>
      <c r="V83"/>
    </row>
    <row r="84" spans="3:22" ht="15" x14ac:dyDescent="0.25">
      <c r="C84" s="82"/>
      <c r="D84" s="171" t="s">
        <v>236</v>
      </c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83"/>
      <c r="T84"/>
      <c r="U84"/>
      <c r="V84"/>
    </row>
    <row r="85" spans="3:22" ht="15" x14ac:dyDescent="0.25">
      <c r="C85" s="111"/>
      <c r="D85" s="197" t="s">
        <v>320</v>
      </c>
      <c r="E85" s="198"/>
      <c r="F85" s="185" t="b">
        <v>1</v>
      </c>
      <c r="G85" s="185"/>
      <c r="H85" s="185"/>
      <c r="I85" s="197" t="s">
        <v>117</v>
      </c>
      <c r="J85" s="197"/>
      <c r="K85" s="197"/>
      <c r="L85" s="198"/>
      <c r="M85" s="136" t="b">
        <v>1</v>
      </c>
      <c r="N85" s="29"/>
      <c r="O85" s="81"/>
      <c r="S85" s="52"/>
      <c r="T85"/>
      <c r="U85"/>
      <c r="V85"/>
    </row>
    <row r="86" spans="3:22" ht="15" x14ac:dyDescent="0.25">
      <c r="C86" s="111"/>
      <c r="D86" s="197" t="s">
        <v>319</v>
      </c>
      <c r="E86" s="198"/>
      <c r="F86" s="185" t="b">
        <v>1</v>
      </c>
      <c r="G86" s="185"/>
      <c r="H86" s="185"/>
      <c r="I86" s="197" t="s">
        <v>323</v>
      </c>
      <c r="J86" s="197"/>
      <c r="K86" s="197"/>
      <c r="L86" s="198"/>
      <c r="M86" s="136" t="b">
        <v>1</v>
      </c>
      <c r="N86" s="29"/>
      <c r="O86" s="81"/>
      <c r="S86" s="52"/>
      <c r="T86"/>
      <c r="U86"/>
      <c r="V86"/>
    </row>
    <row r="87" spans="3:22" ht="15" x14ac:dyDescent="0.25">
      <c r="C87" s="111"/>
      <c r="D87" s="197" t="s">
        <v>321</v>
      </c>
      <c r="E87" s="198"/>
      <c r="F87" s="185" t="b">
        <v>1</v>
      </c>
      <c r="G87" s="185"/>
      <c r="H87" s="185"/>
      <c r="I87" s="197" t="s">
        <v>165</v>
      </c>
      <c r="J87" s="197"/>
      <c r="K87" s="197"/>
      <c r="L87" s="198"/>
      <c r="M87" s="136" t="s">
        <v>190</v>
      </c>
      <c r="N87" s="29"/>
      <c r="O87" s="81"/>
      <c r="S87" s="52"/>
      <c r="T87"/>
      <c r="U87"/>
      <c r="V87"/>
    </row>
    <row r="88" spans="3:22" ht="15" x14ac:dyDescent="0.25">
      <c r="C88" s="112"/>
      <c r="D88" s="217" t="s">
        <v>164</v>
      </c>
      <c r="E88" s="218"/>
      <c r="F88" s="185" t="b">
        <v>1</v>
      </c>
      <c r="G88" s="185"/>
      <c r="H88" s="185"/>
      <c r="I88" s="197" t="s">
        <v>166</v>
      </c>
      <c r="J88" s="197"/>
      <c r="K88" s="197"/>
      <c r="L88" s="198"/>
      <c r="M88" s="136" t="b">
        <v>1</v>
      </c>
      <c r="N88" s="29"/>
      <c r="O88" s="81"/>
      <c r="S88" s="52"/>
      <c r="T88"/>
      <c r="U88"/>
      <c r="V88"/>
    </row>
    <row r="89" spans="3:22" ht="15" x14ac:dyDescent="0.25">
      <c r="C89" s="74"/>
      <c r="D89" s="257"/>
      <c r="E89" s="257"/>
      <c r="I89" s="197" t="s">
        <v>118</v>
      </c>
      <c r="J89" s="197"/>
      <c r="K89" s="197"/>
      <c r="L89" s="198"/>
      <c r="M89" s="136" t="s">
        <v>190</v>
      </c>
      <c r="N89" s="29"/>
      <c r="O89" s="81"/>
      <c r="T89"/>
      <c r="U89"/>
      <c r="V89"/>
    </row>
    <row r="90" spans="3:22" ht="15" x14ac:dyDescent="0.25">
      <c r="C90" s="74"/>
      <c r="I90" s="123"/>
      <c r="K90" s="41"/>
      <c r="L90" s="41"/>
      <c r="O90" s="75"/>
      <c r="T90"/>
      <c r="U90"/>
      <c r="V90"/>
    </row>
    <row r="91" spans="3:22" customFormat="1" ht="15.75" x14ac:dyDescent="0.25">
      <c r="C91" s="95"/>
      <c r="D91" s="191" t="s">
        <v>149</v>
      </c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96"/>
      <c r="R91" s="59"/>
    </row>
    <row r="92" spans="3:22" customFormat="1" ht="15" x14ac:dyDescent="0.25">
      <c r="C92" s="66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67"/>
      <c r="R92" s="59"/>
    </row>
    <row r="93" spans="3:22" ht="30" customHeight="1" x14ac:dyDescent="0.2">
      <c r="C93" s="113"/>
      <c r="D93" s="206" t="s">
        <v>296</v>
      </c>
      <c r="E93" s="206"/>
      <c r="F93" s="206"/>
      <c r="G93" s="43"/>
      <c r="H93" s="224" t="s">
        <v>147</v>
      </c>
      <c r="I93" s="225"/>
      <c r="J93" s="225"/>
      <c r="K93" s="226"/>
      <c r="L93" s="44"/>
      <c r="M93" s="205" t="s">
        <v>235</v>
      </c>
      <c r="N93" s="205"/>
      <c r="O93" s="114"/>
    </row>
    <row r="94" spans="3:22" customFormat="1" ht="15" x14ac:dyDescent="0.25">
      <c r="C94" s="66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67"/>
      <c r="R94" s="59"/>
    </row>
    <row r="95" spans="3:22" ht="15.75" x14ac:dyDescent="0.3">
      <c r="C95" s="115"/>
      <c r="D95" s="196" t="s">
        <v>138</v>
      </c>
      <c r="E95" s="196"/>
      <c r="F95" s="141">
        <v>56.6</v>
      </c>
      <c r="G95" s="47"/>
      <c r="H95" s="196" t="s">
        <v>289</v>
      </c>
      <c r="I95" s="196"/>
      <c r="K95" s="136">
        <v>249</v>
      </c>
      <c r="L95" s="41"/>
      <c r="M95" s="125" t="s">
        <v>139</v>
      </c>
      <c r="N95" s="136">
        <v>4600</v>
      </c>
      <c r="O95" s="86"/>
    </row>
    <row r="96" spans="3:22" ht="15.75" x14ac:dyDescent="0.3">
      <c r="C96" s="115"/>
      <c r="D96"/>
      <c r="E96"/>
      <c r="F96"/>
      <c r="G96" s="47"/>
      <c r="H96" s="200" t="s">
        <v>290</v>
      </c>
      <c r="I96" s="200"/>
      <c r="K96" s="136">
        <v>69</v>
      </c>
      <c r="L96" s="41"/>
      <c r="M96" s="125" t="s">
        <v>142</v>
      </c>
      <c r="N96" s="136">
        <v>1005</v>
      </c>
      <c r="O96" s="86"/>
    </row>
    <row r="97" spans="2:18" ht="15" x14ac:dyDescent="0.25">
      <c r="C97" s="74"/>
      <c r="H97"/>
      <c r="I97"/>
      <c r="J97"/>
      <c r="K97"/>
      <c r="L97" s="41"/>
      <c r="O97" s="75"/>
    </row>
    <row r="98" spans="2:18" customFormat="1" ht="15" x14ac:dyDescent="0.25">
      <c r="C98" s="66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67"/>
      <c r="R98" s="59"/>
    </row>
    <row r="99" spans="2:18" customFormat="1" ht="15" x14ac:dyDescent="0.25">
      <c r="C99" s="66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67"/>
      <c r="R99" s="59"/>
    </row>
    <row r="100" spans="2:18" x14ac:dyDescent="0.2">
      <c r="B100" s="28" t="s">
        <v>157</v>
      </c>
      <c r="C100" s="109"/>
      <c r="D100" s="190" t="s">
        <v>170</v>
      </c>
      <c r="E100" s="190"/>
      <c r="F100" s="190"/>
      <c r="G100" s="190"/>
      <c r="H100" s="190"/>
      <c r="I100" s="190"/>
      <c r="J100" s="28" t="s">
        <v>158</v>
      </c>
      <c r="K100" s="190" t="s">
        <v>171</v>
      </c>
      <c r="L100" s="190"/>
      <c r="M100" s="190"/>
      <c r="N100" s="190"/>
      <c r="O100" s="80"/>
    </row>
    <row r="101" spans="2:18" ht="15" customHeight="1" x14ac:dyDescent="0.2">
      <c r="B101" s="51">
        <f>MIN(3,F49)</f>
        <v>3</v>
      </c>
      <c r="C101" s="116"/>
      <c r="D101" s="230" t="str">
        <f>"Minimum Supply Temperature Values Required: "&amp;B101</f>
        <v>Minimum Supply Temperature Values Required: 3</v>
      </c>
      <c r="E101" s="230"/>
      <c r="F101" s="230"/>
      <c r="G101" s="230"/>
      <c r="H101" s="230"/>
      <c r="I101" s="230"/>
      <c r="J101" s="57">
        <f>MIN(2,F50)</f>
        <v>1</v>
      </c>
      <c r="K101" s="230" t="str">
        <f>"Minimum Return Temperature Values Required: "&amp;J101</f>
        <v>Minimum Return Temperature Values Required: 1</v>
      </c>
      <c r="L101" s="230"/>
      <c r="M101" s="230"/>
      <c r="N101" s="230"/>
      <c r="O101" s="117"/>
    </row>
    <row r="102" spans="2:18" ht="15.75" x14ac:dyDescent="0.3">
      <c r="C102" s="84"/>
      <c r="D102" s="36" t="s">
        <v>91</v>
      </c>
      <c r="E102" s="120" t="s">
        <v>110</v>
      </c>
      <c r="F102" s="31" t="s">
        <v>144</v>
      </c>
      <c r="G102" s="31"/>
      <c r="H102" s="31"/>
      <c r="I102" s="31" t="s">
        <v>277</v>
      </c>
      <c r="K102" s="36" t="s">
        <v>92</v>
      </c>
      <c r="L102" s="36"/>
      <c r="M102" s="120" t="s">
        <v>111</v>
      </c>
      <c r="N102" s="31" t="s">
        <v>278</v>
      </c>
      <c r="O102" s="85"/>
    </row>
    <row r="103" spans="2:18" ht="15" x14ac:dyDescent="0.25">
      <c r="B103" s="28">
        <v>1</v>
      </c>
      <c r="C103" s="70"/>
      <c r="D103" s="30">
        <f t="shared" ref="D103:D152" si="0">IF(B103&lt;=$F$49,B103,"")</f>
        <v>1</v>
      </c>
      <c r="E103" s="142" t="s">
        <v>192</v>
      </c>
      <c r="F103" s="223">
        <v>214</v>
      </c>
      <c r="G103" s="223"/>
      <c r="H103" s="223"/>
      <c r="I103" s="143"/>
      <c r="J103" s="28">
        <v>1</v>
      </c>
      <c r="K103" s="30">
        <f t="shared" ref="K103:K152" si="1">IF(J103&lt;=$F$50,J103,"")</f>
        <v>1</v>
      </c>
      <c r="L103" s="30"/>
      <c r="M103" s="142" t="s">
        <v>202</v>
      </c>
      <c r="N103" s="142">
        <v>69.5</v>
      </c>
      <c r="O103" s="67"/>
    </row>
    <row r="104" spans="2:18" ht="15" x14ac:dyDescent="0.25">
      <c r="B104" s="28">
        <v>2</v>
      </c>
      <c r="C104" s="70"/>
      <c r="D104" s="30">
        <f t="shared" si="0"/>
        <v>2</v>
      </c>
      <c r="E104" s="142" t="s">
        <v>193</v>
      </c>
      <c r="F104" s="223">
        <v>120</v>
      </c>
      <c r="G104" s="223"/>
      <c r="H104" s="223"/>
      <c r="I104" s="143"/>
      <c r="J104" s="28">
        <v>2</v>
      </c>
      <c r="K104" s="30" t="str">
        <f t="shared" si="1"/>
        <v/>
      </c>
      <c r="L104" s="30"/>
      <c r="M104" s="142"/>
      <c r="N104" s="142"/>
      <c r="O104" s="67"/>
    </row>
    <row r="105" spans="2:18" ht="15" x14ac:dyDescent="0.25">
      <c r="B105" s="28">
        <v>3</v>
      </c>
      <c r="C105" s="70"/>
      <c r="D105" s="30">
        <f t="shared" si="0"/>
        <v>3</v>
      </c>
      <c r="E105" s="142" t="s">
        <v>194</v>
      </c>
      <c r="F105" s="223">
        <v>85</v>
      </c>
      <c r="G105" s="223"/>
      <c r="H105" s="223"/>
      <c r="I105" s="143">
        <v>116</v>
      </c>
      <c r="J105" s="28">
        <v>3</v>
      </c>
      <c r="K105" s="30" t="str">
        <f t="shared" si="1"/>
        <v/>
      </c>
      <c r="L105" s="30"/>
      <c r="M105" s="142"/>
      <c r="N105" s="142"/>
      <c r="O105" s="67"/>
    </row>
    <row r="106" spans="2:18" ht="15" x14ac:dyDescent="0.25">
      <c r="B106" s="28">
        <v>4</v>
      </c>
      <c r="C106" s="70"/>
      <c r="D106" s="30">
        <f t="shared" si="0"/>
        <v>4</v>
      </c>
      <c r="E106" s="142" t="s">
        <v>195</v>
      </c>
      <c r="F106" s="223">
        <v>72</v>
      </c>
      <c r="G106" s="223"/>
      <c r="H106" s="223"/>
      <c r="I106" s="143"/>
      <c r="J106" s="28">
        <v>4</v>
      </c>
      <c r="K106" s="30" t="str">
        <f t="shared" si="1"/>
        <v/>
      </c>
      <c r="L106" s="30"/>
      <c r="M106" s="148"/>
      <c r="N106" s="148"/>
      <c r="O106" s="67"/>
    </row>
    <row r="107" spans="2:18" ht="15" x14ac:dyDescent="0.25">
      <c r="B107" s="28">
        <v>5</v>
      </c>
      <c r="C107" s="70"/>
      <c r="D107" s="30">
        <f t="shared" si="0"/>
        <v>5</v>
      </c>
      <c r="E107" s="142" t="s">
        <v>155</v>
      </c>
      <c r="F107" s="223">
        <v>33</v>
      </c>
      <c r="G107" s="223"/>
      <c r="H107" s="223"/>
      <c r="I107" s="143">
        <v>108</v>
      </c>
      <c r="J107" s="28">
        <v>5</v>
      </c>
      <c r="K107" s="30" t="str">
        <f t="shared" si="1"/>
        <v/>
      </c>
      <c r="L107" s="30"/>
      <c r="M107" s="148"/>
      <c r="N107" s="148"/>
      <c r="O107" s="67"/>
    </row>
    <row r="108" spans="2:18" ht="15" x14ac:dyDescent="0.25">
      <c r="B108" s="28">
        <v>6</v>
      </c>
      <c r="C108" s="70"/>
      <c r="D108" s="30">
        <f t="shared" si="0"/>
        <v>6</v>
      </c>
      <c r="E108" s="142" t="s">
        <v>196</v>
      </c>
      <c r="F108" s="223">
        <v>72</v>
      </c>
      <c r="G108" s="223"/>
      <c r="H108" s="223"/>
      <c r="I108" s="143"/>
      <c r="J108" s="28">
        <v>6</v>
      </c>
      <c r="K108" s="30" t="str">
        <f t="shared" si="1"/>
        <v/>
      </c>
      <c r="L108" s="30"/>
      <c r="M108" s="148"/>
      <c r="N108" s="148"/>
      <c r="O108" s="67"/>
    </row>
    <row r="109" spans="2:18" ht="15" x14ac:dyDescent="0.25">
      <c r="B109" s="28">
        <v>7</v>
      </c>
      <c r="C109" s="70"/>
      <c r="D109" s="30">
        <f t="shared" si="0"/>
        <v>7</v>
      </c>
      <c r="E109" s="142" t="s">
        <v>197</v>
      </c>
      <c r="F109" s="223">
        <v>202</v>
      </c>
      <c r="G109" s="223"/>
      <c r="H109" s="223"/>
      <c r="I109" s="143"/>
      <c r="J109" s="28">
        <v>7</v>
      </c>
      <c r="K109" s="30" t="str">
        <f t="shared" si="1"/>
        <v/>
      </c>
      <c r="L109" s="30"/>
      <c r="M109" s="148"/>
      <c r="N109" s="148"/>
      <c r="O109" s="67"/>
    </row>
    <row r="110" spans="2:18" ht="15" x14ac:dyDescent="0.25">
      <c r="B110" s="28">
        <v>8</v>
      </c>
      <c r="C110" s="70"/>
      <c r="D110" s="30">
        <f t="shared" si="0"/>
        <v>8</v>
      </c>
      <c r="E110" s="142" t="s">
        <v>156</v>
      </c>
      <c r="F110" s="223">
        <v>31</v>
      </c>
      <c r="G110" s="223"/>
      <c r="H110" s="223"/>
      <c r="I110" s="143"/>
      <c r="J110" s="28">
        <v>8</v>
      </c>
      <c r="K110" s="30" t="str">
        <f t="shared" si="1"/>
        <v/>
      </c>
      <c r="L110" s="30"/>
      <c r="M110" s="148"/>
      <c r="N110" s="148"/>
      <c r="O110" s="67"/>
    </row>
    <row r="111" spans="2:18" ht="15" x14ac:dyDescent="0.25">
      <c r="B111" s="28">
        <v>9</v>
      </c>
      <c r="C111" s="70"/>
      <c r="D111" s="30">
        <f t="shared" si="0"/>
        <v>9</v>
      </c>
      <c r="E111" s="142" t="s">
        <v>198</v>
      </c>
      <c r="F111" s="223">
        <v>96</v>
      </c>
      <c r="G111" s="223"/>
      <c r="H111" s="223"/>
      <c r="I111" s="143">
        <v>105</v>
      </c>
      <c r="J111" s="28">
        <v>9</v>
      </c>
      <c r="K111" s="30" t="str">
        <f t="shared" si="1"/>
        <v/>
      </c>
      <c r="L111" s="30"/>
      <c r="M111" s="148"/>
      <c r="N111" s="148"/>
      <c r="O111" s="67"/>
    </row>
    <row r="112" spans="2:18" ht="15" x14ac:dyDescent="0.25">
      <c r="B112" s="28">
        <v>10</v>
      </c>
      <c r="C112" s="70"/>
      <c r="D112" s="30">
        <f t="shared" si="0"/>
        <v>10</v>
      </c>
      <c r="E112" s="142" t="s">
        <v>199</v>
      </c>
      <c r="F112" s="223">
        <v>160</v>
      </c>
      <c r="G112" s="223"/>
      <c r="H112" s="223"/>
      <c r="I112" s="143"/>
      <c r="J112" s="28">
        <v>10</v>
      </c>
      <c r="K112" s="30" t="str">
        <f t="shared" si="1"/>
        <v/>
      </c>
      <c r="L112" s="30"/>
      <c r="M112" s="148"/>
      <c r="N112" s="148"/>
      <c r="O112" s="67"/>
    </row>
    <row r="113" spans="2:15" ht="15" x14ac:dyDescent="0.25">
      <c r="B113" s="28">
        <v>11</v>
      </c>
      <c r="C113" s="70"/>
      <c r="D113" s="30">
        <f t="shared" si="0"/>
        <v>11</v>
      </c>
      <c r="E113" s="142" t="s">
        <v>200</v>
      </c>
      <c r="F113" s="223">
        <v>27</v>
      </c>
      <c r="G113" s="223"/>
      <c r="H113" s="223"/>
      <c r="I113" s="143"/>
      <c r="J113" s="28">
        <v>11</v>
      </c>
      <c r="K113" s="30" t="str">
        <f t="shared" si="1"/>
        <v/>
      </c>
      <c r="L113" s="30"/>
      <c r="M113" s="148"/>
      <c r="N113" s="148"/>
      <c r="O113" s="67"/>
    </row>
    <row r="114" spans="2:15" ht="15" x14ac:dyDescent="0.25">
      <c r="B114" s="28">
        <v>12</v>
      </c>
      <c r="C114" s="70"/>
      <c r="D114" s="30">
        <f t="shared" si="0"/>
        <v>12</v>
      </c>
      <c r="E114" s="142" t="s">
        <v>201</v>
      </c>
      <c r="F114" s="223">
        <v>71</v>
      </c>
      <c r="G114" s="223"/>
      <c r="H114" s="223"/>
      <c r="I114" s="143"/>
      <c r="J114" s="28">
        <v>12</v>
      </c>
      <c r="K114" s="30" t="str">
        <f t="shared" si="1"/>
        <v/>
      </c>
      <c r="L114" s="30"/>
      <c r="M114" s="148"/>
      <c r="N114" s="148"/>
      <c r="O114" s="67"/>
    </row>
    <row r="115" spans="2:15" ht="15" x14ac:dyDescent="0.25">
      <c r="B115" s="28">
        <v>13</v>
      </c>
      <c r="C115" s="70"/>
      <c r="D115" s="30" t="str">
        <f t="shared" si="0"/>
        <v/>
      </c>
      <c r="E115" s="142"/>
      <c r="F115" s="223"/>
      <c r="G115" s="223"/>
      <c r="H115" s="223"/>
      <c r="I115" s="143"/>
      <c r="J115" s="28">
        <v>13</v>
      </c>
      <c r="K115" s="30" t="str">
        <f t="shared" si="1"/>
        <v/>
      </c>
      <c r="L115" s="30"/>
      <c r="M115" s="148"/>
      <c r="N115" s="148"/>
      <c r="O115" s="67"/>
    </row>
    <row r="116" spans="2:15" ht="15" x14ac:dyDescent="0.25">
      <c r="B116" s="28">
        <v>14</v>
      </c>
      <c r="C116" s="70"/>
      <c r="D116" s="30" t="str">
        <f t="shared" si="0"/>
        <v/>
      </c>
      <c r="E116" s="142"/>
      <c r="F116" s="223"/>
      <c r="G116" s="223"/>
      <c r="H116" s="223"/>
      <c r="I116" s="143"/>
      <c r="J116" s="28">
        <v>14</v>
      </c>
      <c r="K116" s="30" t="str">
        <f t="shared" si="1"/>
        <v/>
      </c>
      <c r="L116" s="30"/>
      <c r="M116" s="148"/>
      <c r="N116" s="148"/>
      <c r="O116" s="67"/>
    </row>
    <row r="117" spans="2:15" ht="15" x14ac:dyDescent="0.25">
      <c r="B117" s="28">
        <v>15</v>
      </c>
      <c r="C117" s="70"/>
      <c r="D117" s="30" t="str">
        <f t="shared" si="0"/>
        <v/>
      </c>
      <c r="E117" s="142"/>
      <c r="F117" s="223"/>
      <c r="G117" s="223"/>
      <c r="H117" s="223"/>
      <c r="I117" s="143"/>
      <c r="J117" s="28">
        <v>15</v>
      </c>
      <c r="K117" s="30" t="str">
        <f t="shared" si="1"/>
        <v/>
      </c>
      <c r="L117" s="30"/>
      <c r="M117" s="148"/>
      <c r="N117" s="148"/>
      <c r="O117" s="67"/>
    </row>
    <row r="118" spans="2:15" ht="15" x14ac:dyDescent="0.25">
      <c r="B118" s="28">
        <v>16</v>
      </c>
      <c r="C118" s="70"/>
      <c r="D118" s="30" t="str">
        <f t="shared" si="0"/>
        <v/>
      </c>
      <c r="E118" s="142"/>
      <c r="F118" s="223"/>
      <c r="G118" s="223"/>
      <c r="H118" s="223"/>
      <c r="I118" s="143"/>
      <c r="J118" s="28">
        <v>16</v>
      </c>
      <c r="K118" s="30" t="str">
        <f t="shared" si="1"/>
        <v/>
      </c>
      <c r="L118" s="30"/>
      <c r="M118" s="148"/>
      <c r="N118" s="148"/>
      <c r="O118" s="67"/>
    </row>
    <row r="119" spans="2:15" ht="15" x14ac:dyDescent="0.25">
      <c r="B119" s="28">
        <v>17</v>
      </c>
      <c r="C119" s="70"/>
      <c r="D119" s="30" t="str">
        <f t="shared" si="0"/>
        <v/>
      </c>
      <c r="E119" s="142"/>
      <c r="F119" s="223"/>
      <c r="G119" s="223"/>
      <c r="H119" s="223"/>
      <c r="I119" s="143"/>
      <c r="J119" s="28">
        <v>17</v>
      </c>
      <c r="K119" s="30" t="str">
        <f t="shared" si="1"/>
        <v/>
      </c>
      <c r="L119" s="30"/>
      <c r="M119" s="148"/>
      <c r="N119" s="148"/>
      <c r="O119" s="67"/>
    </row>
    <row r="120" spans="2:15" ht="15" x14ac:dyDescent="0.25">
      <c r="B120" s="28">
        <v>18</v>
      </c>
      <c r="C120" s="70"/>
      <c r="D120" s="30" t="str">
        <f t="shared" si="0"/>
        <v/>
      </c>
      <c r="E120" s="142"/>
      <c r="F120" s="223"/>
      <c r="G120" s="223"/>
      <c r="H120" s="223"/>
      <c r="I120" s="143"/>
      <c r="J120" s="28">
        <v>18</v>
      </c>
      <c r="K120" s="30" t="str">
        <f t="shared" si="1"/>
        <v/>
      </c>
      <c r="L120" s="30"/>
      <c r="M120" s="148"/>
      <c r="N120" s="148"/>
      <c r="O120" s="67"/>
    </row>
    <row r="121" spans="2:15" ht="15" x14ac:dyDescent="0.25">
      <c r="B121" s="28">
        <v>19</v>
      </c>
      <c r="C121" s="70"/>
      <c r="D121" s="30" t="str">
        <f t="shared" si="0"/>
        <v/>
      </c>
      <c r="E121" s="142"/>
      <c r="F121" s="223"/>
      <c r="G121" s="223"/>
      <c r="H121" s="223"/>
      <c r="I121" s="143"/>
      <c r="J121" s="28">
        <v>19</v>
      </c>
      <c r="K121" s="30" t="str">
        <f t="shared" si="1"/>
        <v/>
      </c>
      <c r="L121" s="30"/>
      <c r="M121" s="148"/>
      <c r="N121" s="148"/>
      <c r="O121" s="67"/>
    </row>
    <row r="122" spans="2:15" ht="15" x14ac:dyDescent="0.25">
      <c r="B122" s="28">
        <v>20</v>
      </c>
      <c r="C122" s="70"/>
      <c r="D122" s="30" t="str">
        <f t="shared" si="0"/>
        <v/>
      </c>
      <c r="E122" s="142"/>
      <c r="F122" s="223"/>
      <c r="G122" s="223"/>
      <c r="H122" s="223"/>
      <c r="I122" s="143"/>
      <c r="J122" s="28">
        <v>20</v>
      </c>
      <c r="K122" s="30" t="str">
        <f t="shared" si="1"/>
        <v/>
      </c>
      <c r="L122" s="30"/>
      <c r="M122" s="148"/>
      <c r="N122" s="148"/>
      <c r="O122" s="67"/>
    </row>
    <row r="123" spans="2:15" ht="15" x14ac:dyDescent="0.25">
      <c r="B123" s="28">
        <v>21</v>
      </c>
      <c r="C123" s="70"/>
      <c r="D123" s="30" t="str">
        <f t="shared" si="0"/>
        <v/>
      </c>
      <c r="E123" s="142"/>
      <c r="F123" s="223"/>
      <c r="G123" s="223"/>
      <c r="H123" s="223"/>
      <c r="I123" s="143"/>
      <c r="J123" s="28">
        <v>21</v>
      </c>
      <c r="K123" s="30" t="str">
        <f t="shared" si="1"/>
        <v/>
      </c>
      <c r="L123" s="30"/>
      <c r="M123" s="148"/>
      <c r="N123" s="148"/>
      <c r="O123" s="67"/>
    </row>
    <row r="124" spans="2:15" ht="15" x14ac:dyDescent="0.25">
      <c r="B124" s="28">
        <v>22</v>
      </c>
      <c r="C124" s="70"/>
      <c r="D124" s="30" t="str">
        <f t="shared" si="0"/>
        <v/>
      </c>
      <c r="E124" s="142"/>
      <c r="F124" s="223"/>
      <c r="G124" s="223"/>
      <c r="H124" s="223"/>
      <c r="I124" s="143"/>
      <c r="J124" s="28">
        <v>22</v>
      </c>
      <c r="K124" s="30" t="str">
        <f t="shared" si="1"/>
        <v/>
      </c>
      <c r="L124" s="30"/>
      <c r="M124" s="148"/>
      <c r="N124" s="148"/>
      <c r="O124" s="67"/>
    </row>
    <row r="125" spans="2:15" ht="15" x14ac:dyDescent="0.25">
      <c r="B125" s="28">
        <v>23</v>
      </c>
      <c r="C125" s="70"/>
      <c r="D125" s="30" t="str">
        <f t="shared" si="0"/>
        <v/>
      </c>
      <c r="E125" s="142"/>
      <c r="F125" s="223"/>
      <c r="G125" s="223"/>
      <c r="H125" s="223"/>
      <c r="I125" s="143"/>
      <c r="J125" s="28">
        <v>23</v>
      </c>
      <c r="K125" s="30" t="str">
        <f t="shared" si="1"/>
        <v/>
      </c>
      <c r="L125" s="30"/>
      <c r="M125" s="148"/>
      <c r="N125" s="148"/>
      <c r="O125" s="67"/>
    </row>
    <row r="126" spans="2:15" ht="15" x14ac:dyDescent="0.25">
      <c r="B126" s="28">
        <v>24</v>
      </c>
      <c r="C126" s="70"/>
      <c r="D126" s="30" t="str">
        <f t="shared" si="0"/>
        <v/>
      </c>
      <c r="E126" s="142"/>
      <c r="F126" s="223"/>
      <c r="G126" s="223"/>
      <c r="H126" s="223"/>
      <c r="I126" s="143"/>
      <c r="J126" s="28">
        <v>24</v>
      </c>
      <c r="K126" s="30" t="str">
        <f t="shared" si="1"/>
        <v/>
      </c>
      <c r="L126" s="30"/>
      <c r="M126" s="148"/>
      <c r="N126" s="148"/>
      <c r="O126" s="67"/>
    </row>
    <row r="127" spans="2:15" ht="15" x14ac:dyDescent="0.25">
      <c r="B127" s="28">
        <v>25</v>
      </c>
      <c r="C127" s="70"/>
      <c r="D127" s="30" t="str">
        <f t="shared" si="0"/>
        <v/>
      </c>
      <c r="E127" s="142"/>
      <c r="F127" s="223"/>
      <c r="G127" s="223"/>
      <c r="H127" s="223"/>
      <c r="I127" s="143"/>
      <c r="J127" s="28">
        <v>25</v>
      </c>
      <c r="K127" s="30" t="str">
        <f t="shared" si="1"/>
        <v/>
      </c>
      <c r="L127" s="30"/>
      <c r="M127" s="148"/>
      <c r="N127" s="148"/>
      <c r="O127" s="67"/>
    </row>
    <row r="128" spans="2:15" ht="15" x14ac:dyDescent="0.25">
      <c r="B128" s="28">
        <v>26</v>
      </c>
      <c r="C128" s="70"/>
      <c r="D128" s="30" t="str">
        <f t="shared" si="0"/>
        <v/>
      </c>
      <c r="E128" s="142"/>
      <c r="F128" s="223"/>
      <c r="G128" s="223"/>
      <c r="H128" s="223"/>
      <c r="I128" s="143"/>
      <c r="J128" s="28">
        <v>26</v>
      </c>
      <c r="K128" s="30" t="str">
        <f t="shared" si="1"/>
        <v/>
      </c>
      <c r="L128" s="30"/>
      <c r="M128" s="148"/>
      <c r="N128" s="148"/>
      <c r="O128" s="67"/>
    </row>
    <row r="129" spans="2:15" ht="15" x14ac:dyDescent="0.25">
      <c r="B129" s="28">
        <v>27</v>
      </c>
      <c r="C129" s="70"/>
      <c r="D129" s="30" t="str">
        <f t="shared" si="0"/>
        <v/>
      </c>
      <c r="E129" s="142"/>
      <c r="F129" s="223"/>
      <c r="G129" s="223"/>
      <c r="H129" s="223"/>
      <c r="I129" s="143"/>
      <c r="J129" s="28">
        <v>27</v>
      </c>
      <c r="K129" s="30" t="str">
        <f t="shared" si="1"/>
        <v/>
      </c>
      <c r="L129" s="30"/>
      <c r="M129" s="148"/>
      <c r="N129" s="148"/>
      <c r="O129" s="67"/>
    </row>
    <row r="130" spans="2:15" ht="15" x14ac:dyDescent="0.25">
      <c r="B130" s="28">
        <v>28</v>
      </c>
      <c r="C130" s="70"/>
      <c r="D130" s="30" t="str">
        <f t="shared" si="0"/>
        <v/>
      </c>
      <c r="E130" s="142"/>
      <c r="F130" s="223"/>
      <c r="G130" s="223"/>
      <c r="H130" s="223"/>
      <c r="I130" s="143"/>
      <c r="J130" s="28">
        <v>28</v>
      </c>
      <c r="K130" s="30" t="str">
        <f t="shared" si="1"/>
        <v/>
      </c>
      <c r="L130" s="30"/>
      <c r="M130" s="148"/>
      <c r="N130" s="148"/>
      <c r="O130" s="67"/>
    </row>
    <row r="131" spans="2:15" ht="15" x14ac:dyDescent="0.25">
      <c r="B131" s="28">
        <v>29</v>
      </c>
      <c r="C131" s="70"/>
      <c r="D131" s="30" t="str">
        <f t="shared" si="0"/>
        <v/>
      </c>
      <c r="E131" s="142"/>
      <c r="F131" s="223"/>
      <c r="G131" s="223"/>
      <c r="H131" s="223"/>
      <c r="I131" s="143"/>
      <c r="J131" s="28">
        <v>29</v>
      </c>
      <c r="K131" s="30" t="str">
        <f t="shared" si="1"/>
        <v/>
      </c>
      <c r="L131" s="30"/>
      <c r="M131" s="148"/>
      <c r="N131" s="148"/>
      <c r="O131" s="67"/>
    </row>
    <row r="132" spans="2:15" ht="15" x14ac:dyDescent="0.25">
      <c r="B132" s="28">
        <v>30</v>
      </c>
      <c r="C132" s="70"/>
      <c r="D132" s="30" t="str">
        <f t="shared" si="0"/>
        <v/>
      </c>
      <c r="E132" s="142"/>
      <c r="F132" s="223"/>
      <c r="G132" s="223"/>
      <c r="H132" s="223"/>
      <c r="I132" s="143"/>
      <c r="J132" s="28">
        <v>30</v>
      </c>
      <c r="K132" s="30" t="str">
        <f t="shared" si="1"/>
        <v/>
      </c>
      <c r="L132" s="30"/>
      <c r="M132" s="148"/>
      <c r="N132" s="148"/>
      <c r="O132" s="67"/>
    </row>
    <row r="133" spans="2:15" ht="15" x14ac:dyDescent="0.25">
      <c r="B133" s="28">
        <v>31</v>
      </c>
      <c r="C133" s="70"/>
      <c r="D133" s="30" t="str">
        <f t="shared" si="0"/>
        <v/>
      </c>
      <c r="E133" s="142"/>
      <c r="F133" s="223"/>
      <c r="G133" s="223"/>
      <c r="H133" s="223"/>
      <c r="I133" s="143"/>
      <c r="J133" s="28">
        <v>31</v>
      </c>
      <c r="K133" s="30" t="str">
        <f t="shared" si="1"/>
        <v/>
      </c>
      <c r="L133" s="30"/>
      <c r="M133" s="148"/>
      <c r="N133" s="148"/>
      <c r="O133" s="67"/>
    </row>
    <row r="134" spans="2:15" ht="15" x14ac:dyDescent="0.25">
      <c r="B134" s="28">
        <v>32</v>
      </c>
      <c r="C134" s="70"/>
      <c r="D134" s="30" t="str">
        <f t="shared" si="0"/>
        <v/>
      </c>
      <c r="E134" s="142"/>
      <c r="F134" s="223"/>
      <c r="G134" s="223"/>
      <c r="H134" s="223"/>
      <c r="I134" s="143"/>
      <c r="J134" s="28">
        <v>32</v>
      </c>
      <c r="K134" s="30" t="str">
        <f t="shared" si="1"/>
        <v/>
      </c>
      <c r="L134" s="30"/>
      <c r="M134" s="148"/>
      <c r="N134" s="148"/>
      <c r="O134" s="67"/>
    </row>
    <row r="135" spans="2:15" ht="15" x14ac:dyDescent="0.25">
      <c r="B135" s="28">
        <v>33</v>
      </c>
      <c r="C135" s="70"/>
      <c r="D135" s="30" t="str">
        <f t="shared" si="0"/>
        <v/>
      </c>
      <c r="E135" s="142"/>
      <c r="F135" s="223"/>
      <c r="G135" s="223"/>
      <c r="H135" s="223"/>
      <c r="I135" s="143"/>
      <c r="J135" s="28">
        <v>33</v>
      </c>
      <c r="K135" s="30" t="str">
        <f t="shared" si="1"/>
        <v/>
      </c>
      <c r="L135" s="30"/>
      <c r="M135" s="148"/>
      <c r="N135" s="148"/>
      <c r="O135" s="67"/>
    </row>
    <row r="136" spans="2:15" ht="15" x14ac:dyDescent="0.25">
      <c r="B136" s="28">
        <v>34</v>
      </c>
      <c r="C136" s="70"/>
      <c r="D136" s="30" t="str">
        <f t="shared" si="0"/>
        <v/>
      </c>
      <c r="E136" s="142"/>
      <c r="F136" s="223"/>
      <c r="G136" s="223"/>
      <c r="H136" s="223"/>
      <c r="I136" s="143"/>
      <c r="J136" s="28">
        <v>34</v>
      </c>
      <c r="K136" s="30" t="str">
        <f t="shared" si="1"/>
        <v/>
      </c>
      <c r="L136" s="30"/>
      <c r="M136" s="148"/>
      <c r="N136" s="148"/>
      <c r="O136" s="67"/>
    </row>
    <row r="137" spans="2:15" ht="15" x14ac:dyDescent="0.25">
      <c r="B137" s="28">
        <v>35</v>
      </c>
      <c r="C137" s="70"/>
      <c r="D137" s="30" t="str">
        <f t="shared" si="0"/>
        <v/>
      </c>
      <c r="E137" s="142"/>
      <c r="F137" s="223"/>
      <c r="G137" s="223"/>
      <c r="H137" s="223"/>
      <c r="I137" s="143"/>
      <c r="J137" s="28">
        <v>35</v>
      </c>
      <c r="K137" s="30" t="str">
        <f t="shared" si="1"/>
        <v/>
      </c>
      <c r="L137" s="30"/>
      <c r="M137" s="148"/>
      <c r="N137" s="148"/>
      <c r="O137" s="67"/>
    </row>
    <row r="138" spans="2:15" ht="15" x14ac:dyDescent="0.25">
      <c r="B138" s="28">
        <v>36</v>
      </c>
      <c r="C138" s="70"/>
      <c r="D138" s="30" t="str">
        <f t="shared" si="0"/>
        <v/>
      </c>
      <c r="E138" s="142"/>
      <c r="F138" s="223"/>
      <c r="G138" s="223"/>
      <c r="H138" s="223"/>
      <c r="I138" s="143"/>
      <c r="J138" s="28">
        <v>36</v>
      </c>
      <c r="K138" s="30" t="str">
        <f t="shared" si="1"/>
        <v/>
      </c>
      <c r="L138" s="30"/>
      <c r="M138" s="148"/>
      <c r="N138" s="148"/>
      <c r="O138" s="67"/>
    </row>
    <row r="139" spans="2:15" ht="15" x14ac:dyDescent="0.25">
      <c r="B139" s="28">
        <v>37</v>
      </c>
      <c r="C139" s="70"/>
      <c r="D139" s="30" t="str">
        <f t="shared" si="0"/>
        <v/>
      </c>
      <c r="E139" s="142"/>
      <c r="F139" s="223"/>
      <c r="G139" s="223"/>
      <c r="H139" s="223"/>
      <c r="I139" s="143"/>
      <c r="J139" s="28">
        <v>37</v>
      </c>
      <c r="K139" s="30" t="str">
        <f t="shared" si="1"/>
        <v/>
      </c>
      <c r="L139" s="30"/>
      <c r="M139" s="148"/>
      <c r="N139" s="148"/>
      <c r="O139" s="67"/>
    </row>
    <row r="140" spans="2:15" ht="15" x14ac:dyDescent="0.25">
      <c r="B140" s="28">
        <v>38</v>
      </c>
      <c r="C140" s="70"/>
      <c r="D140" s="30" t="str">
        <f t="shared" si="0"/>
        <v/>
      </c>
      <c r="E140" s="142"/>
      <c r="F140" s="223"/>
      <c r="G140" s="223"/>
      <c r="H140" s="223"/>
      <c r="I140" s="143"/>
      <c r="J140" s="28">
        <v>38</v>
      </c>
      <c r="K140" s="30" t="str">
        <f t="shared" si="1"/>
        <v/>
      </c>
      <c r="L140" s="30"/>
      <c r="M140" s="148"/>
      <c r="N140" s="148"/>
      <c r="O140" s="67"/>
    </row>
    <row r="141" spans="2:15" ht="15" x14ac:dyDescent="0.25">
      <c r="B141" s="28">
        <v>39</v>
      </c>
      <c r="C141" s="70"/>
      <c r="D141" s="30" t="str">
        <f t="shared" si="0"/>
        <v/>
      </c>
      <c r="E141" s="142"/>
      <c r="F141" s="223"/>
      <c r="G141" s="223"/>
      <c r="H141" s="223"/>
      <c r="I141" s="143"/>
      <c r="J141" s="28">
        <v>39</v>
      </c>
      <c r="K141" s="30" t="str">
        <f t="shared" si="1"/>
        <v/>
      </c>
      <c r="L141" s="30"/>
      <c r="M141" s="148"/>
      <c r="N141" s="148"/>
      <c r="O141" s="67"/>
    </row>
    <row r="142" spans="2:15" ht="15" x14ac:dyDescent="0.25">
      <c r="B142" s="28">
        <v>40</v>
      </c>
      <c r="C142" s="70"/>
      <c r="D142" s="30" t="str">
        <f t="shared" si="0"/>
        <v/>
      </c>
      <c r="E142" s="142"/>
      <c r="F142" s="223"/>
      <c r="G142" s="223"/>
      <c r="H142" s="223"/>
      <c r="I142" s="143"/>
      <c r="J142" s="28">
        <v>40</v>
      </c>
      <c r="K142" s="30" t="str">
        <f t="shared" si="1"/>
        <v/>
      </c>
      <c r="L142" s="30"/>
      <c r="M142" s="148"/>
      <c r="N142" s="148"/>
      <c r="O142" s="67"/>
    </row>
    <row r="143" spans="2:15" ht="15" x14ac:dyDescent="0.25">
      <c r="B143" s="28">
        <v>41</v>
      </c>
      <c r="C143" s="70"/>
      <c r="D143" s="30" t="str">
        <f t="shared" si="0"/>
        <v/>
      </c>
      <c r="E143" s="142"/>
      <c r="F143" s="223"/>
      <c r="G143" s="223"/>
      <c r="H143" s="223"/>
      <c r="I143" s="143"/>
      <c r="J143" s="28">
        <v>41</v>
      </c>
      <c r="K143" s="30" t="str">
        <f t="shared" si="1"/>
        <v/>
      </c>
      <c r="L143" s="30"/>
      <c r="M143" s="148"/>
      <c r="N143" s="148"/>
      <c r="O143" s="67"/>
    </row>
    <row r="144" spans="2:15" ht="15" x14ac:dyDescent="0.25">
      <c r="B144" s="28">
        <v>42</v>
      </c>
      <c r="C144" s="70"/>
      <c r="D144" s="30" t="str">
        <f t="shared" si="0"/>
        <v/>
      </c>
      <c r="E144" s="142"/>
      <c r="F144" s="223"/>
      <c r="G144" s="223"/>
      <c r="H144" s="223"/>
      <c r="I144" s="143"/>
      <c r="J144" s="28">
        <v>42</v>
      </c>
      <c r="K144" s="30" t="str">
        <f t="shared" si="1"/>
        <v/>
      </c>
      <c r="L144" s="30"/>
      <c r="M144" s="148"/>
      <c r="N144" s="148"/>
      <c r="O144" s="67"/>
    </row>
    <row r="145" spans="2:15" ht="15" x14ac:dyDescent="0.25">
      <c r="B145" s="28">
        <v>43</v>
      </c>
      <c r="C145" s="70"/>
      <c r="D145" s="30" t="str">
        <f t="shared" si="0"/>
        <v/>
      </c>
      <c r="E145" s="142"/>
      <c r="F145" s="223"/>
      <c r="G145" s="223"/>
      <c r="H145" s="223"/>
      <c r="I145" s="143"/>
      <c r="J145" s="28">
        <v>43</v>
      </c>
      <c r="K145" s="30" t="str">
        <f t="shared" si="1"/>
        <v/>
      </c>
      <c r="L145" s="30"/>
      <c r="M145" s="148"/>
      <c r="N145" s="148"/>
      <c r="O145" s="67"/>
    </row>
    <row r="146" spans="2:15" ht="15" x14ac:dyDescent="0.25">
      <c r="B146" s="28">
        <v>44</v>
      </c>
      <c r="C146" s="70"/>
      <c r="D146" s="30" t="str">
        <f t="shared" si="0"/>
        <v/>
      </c>
      <c r="E146" s="142"/>
      <c r="F146" s="223"/>
      <c r="G146" s="223"/>
      <c r="H146" s="223"/>
      <c r="I146" s="143"/>
      <c r="J146" s="28">
        <v>44</v>
      </c>
      <c r="K146" s="30" t="str">
        <f t="shared" si="1"/>
        <v/>
      </c>
      <c r="L146" s="30"/>
      <c r="M146" s="148"/>
      <c r="N146" s="148"/>
      <c r="O146" s="67"/>
    </row>
    <row r="147" spans="2:15" ht="15" x14ac:dyDescent="0.25">
      <c r="B147" s="28">
        <v>45</v>
      </c>
      <c r="C147" s="70"/>
      <c r="D147" s="30" t="str">
        <f t="shared" si="0"/>
        <v/>
      </c>
      <c r="E147" s="142"/>
      <c r="F147" s="223"/>
      <c r="G147" s="223"/>
      <c r="H147" s="223"/>
      <c r="I147" s="143"/>
      <c r="J147" s="28">
        <v>45</v>
      </c>
      <c r="K147" s="30" t="str">
        <f t="shared" si="1"/>
        <v/>
      </c>
      <c r="L147" s="30"/>
      <c r="M147" s="148"/>
      <c r="N147" s="148"/>
      <c r="O147" s="67"/>
    </row>
    <row r="148" spans="2:15" ht="15" x14ac:dyDescent="0.25">
      <c r="B148" s="28">
        <v>46</v>
      </c>
      <c r="C148" s="70"/>
      <c r="D148" s="30" t="str">
        <f t="shared" si="0"/>
        <v/>
      </c>
      <c r="E148" s="142"/>
      <c r="F148" s="223"/>
      <c r="G148" s="223"/>
      <c r="H148" s="223"/>
      <c r="I148" s="143"/>
      <c r="J148" s="28">
        <v>46</v>
      </c>
      <c r="K148" s="30" t="str">
        <f t="shared" si="1"/>
        <v/>
      </c>
      <c r="L148" s="30"/>
      <c r="M148" s="148"/>
      <c r="N148" s="148"/>
      <c r="O148" s="67"/>
    </row>
    <row r="149" spans="2:15" ht="15" x14ac:dyDescent="0.25">
      <c r="B149" s="28">
        <v>47</v>
      </c>
      <c r="C149" s="70"/>
      <c r="D149" s="30" t="str">
        <f t="shared" si="0"/>
        <v/>
      </c>
      <c r="E149" s="142"/>
      <c r="F149" s="223"/>
      <c r="G149" s="223"/>
      <c r="H149" s="223"/>
      <c r="I149" s="143"/>
      <c r="J149" s="28">
        <v>47</v>
      </c>
      <c r="K149" s="30" t="str">
        <f t="shared" si="1"/>
        <v/>
      </c>
      <c r="L149" s="30"/>
      <c r="M149" s="148"/>
      <c r="N149" s="148"/>
      <c r="O149" s="67"/>
    </row>
    <row r="150" spans="2:15" ht="15" x14ac:dyDescent="0.25">
      <c r="B150" s="28">
        <v>48</v>
      </c>
      <c r="C150" s="70"/>
      <c r="D150" s="30" t="str">
        <f t="shared" si="0"/>
        <v/>
      </c>
      <c r="E150" s="142"/>
      <c r="F150" s="223"/>
      <c r="G150" s="223"/>
      <c r="H150" s="223"/>
      <c r="I150" s="143"/>
      <c r="J150" s="28">
        <v>48</v>
      </c>
      <c r="K150" s="30" t="str">
        <f t="shared" si="1"/>
        <v/>
      </c>
      <c r="L150" s="30"/>
      <c r="M150" s="148"/>
      <c r="N150" s="148"/>
      <c r="O150" s="67"/>
    </row>
    <row r="151" spans="2:15" ht="15" x14ac:dyDescent="0.25">
      <c r="B151" s="28">
        <v>49</v>
      </c>
      <c r="C151" s="70"/>
      <c r="D151" s="30" t="str">
        <f t="shared" si="0"/>
        <v/>
      </c>
      <c r="E151" s="142"/>
      <c r="F151" s="223"/>
      <c r="G151" s="223"/>
      <c r="H151" s="223"/>
      <c r="I151" s="143"/>
      <c r="J151" s="28">
        <v>49</v>
      </c>
      <c r="K151" s="30" t="str">
        <f t="shared" si="1"/>
        <v/>
      </c>
      <c r="L151" s="30"/>
      <c r="M151" s="148"/>
      <c r="N151" s="148"/>
      <c r="O151" s="67"/>
    </row>
    <row r="152" spans="2:15" ht="15" x14ac:dyDescent="0.25">
      <c r="B152" s="28">
        <v>50</v>
      </c>
      <c r="C152" s="87"/>
      <c r="D152" s="90" t="str">
        <f t="shared" si="0"/>
        <v/>
      </c>
      <c r="E152" s="131"/>
      <c r="F152" s="231"/>
      <c r="G152" s="231"/>
      <c r="H152" s="231"/>
      <c r="I152" s="89"/>
      <c r="J152" s="77">
        <v>50</v>
      </c>
      <c r="K152" s="90" t="str">
        <f t="shared" si="1"/>
        <v/>
      </c>
      <c r="L152" s="90"/>
      <c r="M152" s="91"/>
      <c r="N152" s="91"/>
      <c r="O152" s="118"/>
    </row>
  </sheetData>
  <sheetProtection algorithmName="SHA-512" hashValue="GVK1t5Gog2oY5qaTs59qsiz9jCYTXHrpAt+i9NjbL9g938iDaDLmNFTvMJymndaTy4Qoc4YB36VTT1ibISgpkA==" saltValue="wQFtud0KgBqyN5NPVSbMtQ==" spinCount="100000" sheet="1" objects="1" scenarios="1"/>
  <mergeCells count="232">
    <mergeCell ref="D10:N10"/>
    <mergeCell ref="E12:F12"/>
    <mergeCell ref="K12:L12"/>
    <mergeCell ref="M12:N12"/>
    <mergeCell ref="E13:F13"/>
    <mergeCell ref="K13:L13"/>
    <mergeCell ref="M13:N13"/>
    <mergeCell ref="D2:N2"/>
    <mergeCell ref="D3:N3"/>
    <mergeCell ref="D4:F4"/>
    <mergeCell ref="H4:K4"/>
    <mergeCell ref="M4:N4"/>
    <mergeCell ref="D6:F8"/>
    <mergeCell ref="H6:K6"/>
    <mergeCell ref="M6:N6"/>
    <mergeCell ref="H8:K8"/>
    <mergeCell ref="M8:N8"/>
    <mergeCell ref="E16:F16"/>
    <mergeCell ref="K16:L16"/>
    <mergeCell ref="M16:N16"/>
    <mergeCell ref="E17:F17"/>
    <mergeCell ref="K17:L17"/>
    <mergeCell ref="M17:N17"/>
    <mergeCell ref="E14:F14"/>
    <mergeCell ref="K14:L14"/>
    <mergeCell ref="M14:N14"/>
    <mergeCell ref="E15:F15"/>
    <mergeCell ref="K15:L15"/>
    <mergeCell ref="M15:N15"/>
    <mergeCell ref="K20:L20"/>
    <mergeCell ref="M20:N20"/>
    <mergeCell ref="G21:I21"/>
    <mergeCell ref="K21:L21"/>
    <mergeCell ref="M21:N21"/>
    <mergeCell ref="G22:I22"/>
    <mergeCell ref="K22:L22"/>
    <mergeCell ref="M22:N22"/>
    <mergeCell ref="E18:F18"/>
    <mergeCell ref="K18:L18"/>
    <mergeCell ref="M18:N18"/>
    <mergeCell ref="E19:F19"/>
    <mergeCell ref="K19:L19"/>
    <mergeCell ref="M19:N19"/>
    <mergeCell ref="K27:M27"/>
    <mergeCell ref="D29:E29"/>
    <mergeCell ref="F29:H29"/>
    <mergeCell ref="I28:L28"/>
    <mergeCell ref="D30:E30"/>
    <mergeCell ref="F30:H30"/>
    <mergeCell ref="I29:L29"/>
    <mergeCell ref="K23:L23"/>
    <mergeCell ref="M23:N23"/>
    <mergeCell ref="G24:I24"/>
    <mergeCell ref="K24:L24"/>
    <mergeCell ref="M24:N24"/>
    <mergeCell ref="D26:N26"/>
    <mergeCell ref="D33:E33"/>
    <mergeCell ref="F33:H33"/>
    <mergeCell ref="D34:E34"/>
    <mergeCell ref="F34:H34"/>
    <mergeCell ref="D35:E35"/>
    <mergeCell ref="F35:H35"/>
    <mergeCell ref="I32:L32"/>
    <mergeCell ref="D28:E28"/>
    <mergeCell ref="F28:H28"/>
    <mergeCell ref="D31:E31"/>
    <mergeCell ref="F31:H31"/>
    <mergeCell ref="I30:L30"/>
    <mergeCell ref="D32:E32"/>
    <mergeCell ref="F32:H32"/>
    <mergeCell ref="I31:L31"/>
    <mergeCell ref="D39:N40"/>
    <mergeCell ref="D41:N44"/>
    <mergeCell ref="D46:N46"/>
    <mergeCell ref="D47:E47"/>
    <mergeCell ref="F47:H47"/>
    <mergeCell ref="D48:E48"/>
    <mergeCell ref="F48:H48"/>
    <mergeCell ref="I48:L48"/>
    <mergeCell ref="I35:L35"/>
    <mergeCell ref="D36:E36"/>
    <mergeCell ref="F36:H36"/>
    <mergeCell ref="I36:L36"/>
    <mergeCell ref="D37:E37"/>
    <mergeCell ref="F37:H37"/>
    <mergeCell ref="I37:L37"/>
    <mergeCell ref="D51:E51"/>
    <mergeCell ref="F51:H51"/>
    <mergeCell ref="D53:N53"/>
    <mergeCell ref="E55:I55"/>
    <mergeCell ref="K55:M55"/>
    <mergeCell ref="E57:I57"/>
    <mergeCell ref="K57:M57"/>
    <mergeCell ref="D49:E49"/>
    <mergeCell ref="F49:H49"/>
    <mergeCell ref="I49:L49"/>
    <mergeCell ref="D50:E50"/>
    <mergeCell ref="F50:H50"/>
    <mergeCell ref="I50:L50"/>
    <mergeCell ref="D67:N67"/>
    <mergeCell ref="D69:N69"/>
    <mergeCell ref="D71:E71"/>
    <mergeCell ref="F71:H71"/>
    <mergeCell ref="I71:K71"/>
    <mergeCell ref="D59:N59"/>
    <mergeCell ref="D61:E61"/>
    <mergeCell ref="H61:I61"/>
    <mergeCell ref="D62:E62"/>
    <mergeCell ref="H64:I64"/>
    <mergeCell ref="D63:E63"/>
    <mergeCell ref="H63:I63"/>
    <mergeCell ref="D74:E74"/>
    <mergeCell ref="F74:H74"/>
    <mergeCell ref="I74:K74"/>
    <mergeCell ref="L74:M74"/>
    <mergeCell ref="D75:E75"/>
    <mergeCell ref="F75:H75"/>
    <mergeCell ref="I75:K75"/>
    <mergeCell ref="L75:M75"/>
    <mergeCell ref="D72:E72"/>
    <mergeCell ref="F72:H72"/>
    <mergeCell ref="I72:K72"/>
    <mergeCell ref="L72:M72"/>
    <mergeCell ref="D73:E73"/>
    <mergeCell ref="F73:H73"/>
    <mergeCell ref="I73:K73"/>
    <mergeCell ref="L73:M73"/>
    <mergeCell ref="D78:E78"/>
    <mergeCell ref="F78:H78"/>
    <mergeCell ref="I78:K78"/>
    <mergeCell ref="L78:M78"/>
    <mergeCell ref="D79:E79"/>
    <mergeCell ref="F79:H79"/>
    <mergeCell ref="I79:K79"/>
    <mergeCell ref="L79:M79"/>
    <mergeCell ref="D76:E76"/>
    <mergeCell ref="F76:H76"/>
    <mergeCell ref="I76:K76"/>
    <mergeCell ref="L76:M76"/>
    <mergeCell ref="D77:E77"/>
    <mergeCell ref="F77:H77"/>
    <mergeCell ref="I77:K77"/>
    <mergeCell ref="L77:M77"/>
    <mergeCell ref="D83:N83"/>
    <mergeCell ref="D85:E85"/>
    <mergeCell ref="F85:H85"/>
    <mergeCell ref="I85:L85"/>
    <mergeCell ref="D86:E86"/>
    <mergeCell ref="F86:H86"/>
    <mergeCell ref="I86:L86"/>
    <mergeCell ref="D80:E80"/>
    <mergeCell ref="F80:H80"/>
    <mergeCell ref="I80:K80"/>
    <mergeCell ref="L80:M80"/>
    <mergeCell ref="D81:E81"/>
    <mergeCell ref="F81:H81"/>
    <mergeCell ref="I81:K81"/>
    <mergeCell ref="L81:M81"/>
    <mergeCell ref="I89:L89"/>
    <mergeCell ref="D91:N91"/>
    <mergeCell ref="D93:F93"/>
    <mergeCell ref="H93:K93"/>
    <mergeCell ref="M93:N93"/>
    <mergeCell ref="D95:E95"/>
    <mergeCell ref="D87:E87"/>
    <mergeCell ref="F87:H87"/>
    <mergeCell ref="I87:L87"/>
    <mergeCell ref="D88:E88"/>
    <mergeCell ref="F88:H88"/>
    <mergeCell ref="I88:L88"/>
    <mergeCell ref="D89:E89"/>
    <mergeCell ref="F104:H104"/>
    <mergeCell ref="F105:H105"/>
    <mergeCell ref="F106:H106"/>
    <mergeCell ref="F107:H107"/>
    <mergeCell ref="F108:H108"/>
    <mergeCell ref="F109:H109"/>
    <mergeCell ref="D100:I100"/>
    <mergeCell ref="K100:N100"/>
    <mergeCell ref="D101:I101"/>
    <mergeCell ref="K101:N101"/>
    <mergeCell ref="F103:H103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D38:N38"/>
    <mergeCell ref="I33:L33"/>
    <mergeCell ref="F152:H152"/>
    <mergeCell ref="E58:I58"/>
    <mergeCell ref="D84:N84"/>
    <mergeCell ref="H95:I95"/>
    <mergeCell ref="H96:I96"/>
    <mergeCell ref="H62:I62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34:H134"/>
    <mergeCell ref="F135:H135"/>
    <mergeCell ref="F136:H136"/>
    <mergeCell ref="F137:H137"/>
  </mergeCells>
  <conditionalFormatting sqref="M103:N152">
    <cfRule type="expression" dxfId="9" priority="11">
      <formula>$K103=$J103</formula>
    </cfRule>
  </conditionalFormatting>
  <conditionalFormatting sqref="C2:O2">
    <cfRule type="colorScale" priority="10">
      <colorScale>
        <cfvo type="min"/>
        <cfvo type="percentile" val="50"/>
        <cfvo type="max"/>
        <color rgb="FF005EB8"/>
        <color rgb="FF00ABC9"/>
        <color rgb="FF84BD00"/>
      </colorScale>
    </cfRule>
  </conditionalFormatting>
  <conditionalFormatting sqref="C67:O67">
    <cfRule type="colorScale" priority="9">
      <colorScale>
        <cfvo type="min"/>
        <cfvo type="percentile" val="50"/>
        <cfvo type="max"/>
        <color rgb="FF005EB8"/>
        <color rgb="FF00ABC9"/>
        <color rgb="FF84BD00"/>
      </colorScale>
    </cfRule>
  </conditionalFormatting>
  <conditionalFormatting sqref="E103:I152">
    <cfRule type="expression" dxfId="8" priority="12">
      <formula>$D103=$B103</formula>
    </cfRule>
  </conditionalFormatting>
  <conditionalFormatting sqref="K55:M55">
    <cfRule type="containsErrors" dxfId="7" priority="13">
      <formula>ISERROR(K55)</formula>
    </cfRule>
  </conditionalFormatting>
  <conditionalFormatting sqref="K57:M57">
    <cfRule type="containsErrors" dxfId="6" priority="14">
      <formula>ISERROR(K57)</formula>
    </cfRule>
  </conditionalFormatting>
  <conditionalFormatting sqref="F85:H88 M85:M89">
    <cfRule type="cellIs" dxfId="5" priority="8" operator="equal">
      <formula>FALSE</formula>
    </cfRule>
  </conditionalFormatting>
  <conditionalFormatting sqref="N61">
    <cfRule type="containsErrors" dxfId="4" priority="7">
      <formula>ISERROR(N61)</formula>
    </cfRule>
  </conditionalFormatting>
  <conditionalFormatting sqref="M8">
    <cfRule type="containsErrors" dxfId="3" priority="4">
      <formula>ISERROR(M8)</formula>
    </cfRule>
  </conditionalFormatting>
  <conditionalFormatting sqref="H8">
    <cfRule type="containsErrors" dxfId="2" priority="3">
      <formula>ISERROR(H8)</formula>
    </cfRule>
  </conditionalFormatting>
  <conditionalFormatting sqref="F62">
    <cfRule type="containsText" dxfId="1" priority="2" operator="containsText" text="ERROR">
      <formula>NOT(ISERROR(SEARCH("ERROR",F62)))</formula>
    </cfRule>
  </conditionalFormatting>
  <conditionalFormatting sqref="F63">
    <cfRule type="containsText" dxfId="0" priority="1" operator="containsText" text="ERROR">
      <formula>NOT(ISERROR(SEARCH("ERROR",F63)))</formula>
    </cfRule>
  </conditionalFormatting>
  <dataValidations count="5">
    <dataValidation type="list" allowBlank="1" showInputMessage="1" showErrorMessage="1" sqref="M49:M50" xr:uid="{7E102A2B-B296-414B-9F91-BDB43001FB25}">
      <formula1>"Clean, As-Found"</formula1>
    </dataValidation>
    <dataValidation type="list" allowBlank="1" showInputMessage="1" showErrorMessage="1" sqref="M48" xr:uid="{8B7954E6-CD55-4BA8-AFE9-7577658112C3}">
      <formula1>"New, Existing"</formula1>
    </dataValidation>
    <dataValidation type="list" allowBlank="1" showInputMessage="1" showErrorMessage="1" sqref="F51:G51" xr:uid="{F282B118-EF60-41C9-BBF6-484FA16470B2}">
      <formula1>"Obtained, Drawn, False"</formula1>
    </dataValidation>
    <dataValidation type="list" allowBlank="1" showInputMessage="1" showErrorMessage="1" sqref="M85 M89 M87 F87:H87" xr:uid="{BB9A9DE0-E6C4-4B58-8453-02099792D3F7}">
      <formula1>"True, False, NA"</formula1>
    </dataValidation>
    <dataValidation type="list" allowBlank="1" showInputMessage="1" showErrorMessage="1" sqref="M88 M86 F85:F86 F88" xr:uid="{FD29BF0D-0887-4AB5-B409-33A686C94DB7}">
      <formula1>"True, False"</formula1>
    </dataValidation>
  </dataValidations>
  <hyperlinks>
    <hyperlink ref="G22" r:id="rId1" xr:uid="{8184B80E-4C3E-4501-A6DD-B9C749310D25}"/>
  </hyperlinks>
  <printOptions horizontalCentered="1"/>
  <pageMargins left="0.25" right="0.25" top="0.75" bottom="0.75" header="0.3" footer="0.3"/>
  <pageSetup scale="53" orientation="portrait" r:id="rId2"/>
  <rowBreaks count="2" manualBreakCount="2">
    <brk id="66" min="2" max="14" man="1"/>
    <brk id="152" min="3" max="1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EB228F-06B8-4FF2-9419-3E6391E74D2F}">
          <x14:formula1>
            <xm:f>'Table Lookups'!$O$10:$O$11</xm:f>
          </x14:formula1>
          <xm:sqref>F28:H28</xm:sqref>
        </x14:dataValidation>
        <x14:dataValidation type="list" allowBlank="1" showInputMessage="1" showErrorMessage="1" xr:uid="{D69573A6-61EA-45DE-A276-9DD59E83AF08}">
          <x14:formula1>
            <xm:f>'Table Lookups'!$O$18:$O$19</xm:f>
          </x14:formula1>
          <xm:sqref>F35:H35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E6A60-0205-4FC5-8705-818EF732DFE2}">
  <dimension ref="B1:AD60"/>
  <sheetViews>
    <sheetView topLeftCell="M1" workbookViewId="0">
      <selection activeCell="R35" sqref="R35"/>
    </sheetView>
  </sheetViews>
  <sheetFormatPr defaultRowHeight="15" x14ac:dyDescent="0.25"/>
  <cols>
    <col min="2" max="2" width="21.5703125" bestFit="1" customWidth="1"/>
    <col min="13" max="13" width="21.5703125" bestFit="1" customWidth="1"/>
    <col min="24" max="24" width="21.5703125" bestFit="1" customWidth="1"/>
    <col min="26" max="26" width="21.5703125" bestFit="1" customWidth="1"/>
    <col min="29" max="30" width="24" customWidth="1"/>
  </cols>
  <sheetData>
    <row r="1" spans="2:30" ht="15.75" thickBot="1" x14ac:dyDescent="0.3"/>
    <row r="2" spans="2:30" ht="25.5" customHeight="1" x14ac:dyDescent="0.25">
      <c r="B2" s="238" t="s">
        <v>0</v>
      </c>
      <c r="C2" s="239"/>
      <c r="D2" s="239"/>
      <c r="E2" s="239"/>
      <c r="F2" s="239"/>
      <c r="G2" s="239"/>
      <c r="H2" s="239"/>
      <c r="I2" s="239"/>
      <c r="J2" s="239"/>
      <c r="K2" s="240"/>
      <c r="M2" s="238" t="s">
        <v>28</v>
      </c>
      <c r="N2" s="239"/>
      <c r="O2" s="239"/>
      <c r="P2" s="239"/>
      <c r="Q2" s="239"/>
      <c r="R2" s="239"/>
      <c r="S2" s="239"/>
      <c r="T2" s="239"/>
      <c r="U2" s="239"/>
      <c r="V2" s="240"/>
      <c r="X2" s="238" t="s">
        <v>29</v>
      </c>
      <c r="Y2" s="239"/>
      <c r="Z2" s="239"/>
      <c r="AA2" s="240"/>
      <c r="AC2" s="255" t="s">
        <v>90</v>
      </c>
      <c r="AD2" s="255"/>
    </row>
    <row r="3" spans="2:30" ht="25.5" customHeight="1" thickBot="1" x14ac:dyDescent="0.3">
      <c r="B3" s="244"/>
      <c r="C3" s="245"/>
      <c r="D3" s="245"/>
      <c r="E3" s="245"/>
      <c r="F3" s="245"/>
      <c r="G3" s="245"/>
      <c r="H3" s="245"/>
      <c r="I3" s="245"/>
      <c r="J3" s="245"/>
      <c r="K3" s="246"/>
      <c r="M3" s="244"/>
      <c r="N3" s="245"/>
      <c r="O3" s="245"/>
      <c r="P3" s="245"/>
      <c r="Q3" s="245"/>
      <c r="R3" s="245"/>
      <c r="S3" s="245"/>
      <c r="T3" s="245"/>
      <c r="U3" s="245"/>
      <c r="V3" s="246"/>
      <c r="X3" s="244"/>
      <c r="Y3" s="245"/>
      <c r="Z3" s="245"/>
      <c r="AA3" s="246"/>
      <c r="AC3" s="256"/>
      <c r="AD3" s="256"/>
    </row>
    <row r="4" spans="2:30" ht="24.75" customHeight="1" thickTop="1" x14ac:dyDescent="0.25">
      <c r="B4" s="236" t="s">
        <v>1</v>
      </c>
      <c r="C4" s="248" t="s">
        <v>2</v>
      </c>
      <c r="D4" s="249"/>
      <c r="E4" s="249"/>
      <c r="F4" s="249"/>
      <c r="G4" s="249"/>
      <c r="H4" s="249"/>
      <c r="I4" s="249"/>
      <c r="J4" s="249"/>
      <c r="K4" s="250"/>
      <c r="M4" s="236" t="s">
        <v>1</v>
      </c>
      <c r="N4" s="248" t="s">
        <v>2</v>
      </c>
      <c r="O4" s="249"/>
      <c r="P4" s="249"/>
      <c r="Q4" s="249"/>
      <c r="R4" s="249"/>
      <c r="S4" s="249"/>
      <c r="T4" s="249"/>
      <c r="U4" s="249"/>
      <c r="V4" s="250"/>
      <c r="X4" s="236" t="s">
        <v>1</v>
      </c>
      <c r="Y4" s="236" t="s">
        <v>30</v>
      </c>
      <c r="Z4" s="236" t="s">
        <v>1</v>
      </c>
      <c r="AA4" s="236" t="s">
        <v>30</v>
      </c>
      <c r="AC4" s="253" t="s">
        <v>89</v>
      </c>
      <c r="AD4" s="251" t="s">
        <v>58</v>
      </c>
    </row>
    <row r="5" spans="2:30" ht="21.75" thickBot="1" x14ac:dyDescent="0.3">
      <c r="B5" s="247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M5" s="247"/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X5" s="237"/>
      <c r="Y5" s="237"/>
      <c r="Z5" s="237"/>
      <c r="AA5" s="237"/>
      <c r="AC5" s="254"/>
      <c r="AD5" s="252"/>
    </row>
    <row r="6" spans="2:30" ht="15.75" thickBot="1" x14ac:dyDescent="0.3">
      <c r="B6" s="1" t="s">
        <v>6</v>
      </c>
      <c r="C6" s="5">
        <v>1.01</v>
      </c>
      <c r="D6" s="8">
        <v>1.04</v>
      </c>
      <c r="E6" s="8">
        <v>1.07</v>
      </c>
      <c r="F6" s="8">
        <v>1.1000000000000001</v>
      </c>
      <c r="G6" s="8">
        <v>1.1299999999999999</v>
      </c>
      <c r="H6" s="8">
        <v>1.17</v>
      </c>
      <c r="I6" s="8">
        <v>1.21</v>
      </c>
      <c r="J6" s="8">
        <v>1.24</v>
      </c>
      <c r="K6" s="13">
        <v>1.28</v>
      </c>
      <c r="M6" s="1" t="s">
        <v>6</v>
      </c>
      <c r="N6" s="5">
        <v>0.69</v>
      </c>
      <c r="O6" s="8">
        <v>0.69</v>
      </c>
      <c r="P6" s="8">
        <v>0.7</v>
      </c>
      <c r="Q6" s="8">
        <v>0.7</v>
      </c>
      <c r="R6" s="8">
        <v>0.7</v>
      </c>
      <c r="S6" s="8">
        <v>0.7</v>
      </c>
      <c r="T6" s="8">
        <v>0.7</v>
      </c>
      <c r="U6" s="8">
        <v>0.7</v>
      </c>
      <c r="V6" s="13">
        <v>0.7</v>
      </c>
      <c r="X6" s="17" t="s">
        <v>31</v>
      </c>
      <c r="Y6" s="5">
        <v>0.78</v>
      </c>
      <c r="Z6" s="17" t="s">
        <v>32</v>
      </c>
      <c r="AA6" s="13">
        <v>1.07</v>
      </c>
      <c r="AB6">
        <f>LEFT(AD6,4)*1</f>
        <v>0.96</v>
      </c>
      <c r="AC6" s="20" t="s">
        <v>59</v>
      </c>
      <c r="AD6" s="21" t="s">
        <v>60</v>
      </c>
    </row>
    <row r="7" spans="2:30" ht="15.75" thickBot="1" x14ac:dyDescent="0.3">
      <c r="B7" s="2" t="s">
        <v>7</v>
      </c>
      <c r="C7" s="6">
        <v>1</v>
      </c>
      <c r="D7" s="9">
        <v>1.03</v>
      </c>
      <c r="E7" s="9">
        <v>1.06</v>
      </c>
      <c r="F7" s="9">
        <v>1.0900000000000001</v>
      </c>
      <c r="G7" s="9">
        <v>1.1200000000000001</v>
      </c>
      <c r="H7" s="9">
        <v>1.1599999999999999</v>
      </c>
      <c r="I7" s="9">
        <v>1.2</v>
      </c>
      <c r="J7" s="9">
        <v>1.23</v>
      </c>
      <c r="K7" s="14">
        <v>1.27</v>
      </c>
      <c r="M7" s="2" t="s">
        <v>7</v>
      </c>
      <c r="N7" s="6">
        <v>0.71</v>
      </c>
      <c r="O7" s="10">
        <v>0.71</v>
      </c>
      <c r="P7" s="10">
        <v>0.72</v>
      </c>
      <c r="Q7" s="10">
        <v>0.72</v>
      </c>
      <c r="R7" s="10">
        <v>0.72</v>
      </c>
      <c r="S7" s="10">
        <v>0.72</v>
      </c>
      <c r="T7" s="10">
        <v>0.72</v>
      </c>
      <c r="U7" s="10">
        <v>0.72</v>
      </c>
      <c r="V7" s="15">
        <v>0.72</v>
      </c>
      <c r="X7" s="18" t="s">
        <v>33</v>
      </c>
      <c r="Y7" s="6">
        <v>0.8</v>
      </c>
      <c r="Z7" s="18" t="s">
        <v>34</v>
      </c>
      <c r="AA7" s="14">
        <v>1.0900000000000001</v>
      </c>
      <c r="AB7">
        <f t="shared" ref="AB7:AB20" si="0">LEFT(AD7,4)*1</f>
        <v>0.93</v>
      </c>
      <c r="AC7" s="20" t="s">
        <v>61</v>
      </c>
      <c r="AD7" s="21" t="s">
        <v>62</v>
      </c>
    </row>
    <row r="8" spans="2:30" ht="15.75" thickBot="1" x14ac:dyDescent="0.3">
      <c r="B8" s="2" t="s">
        <v>8</v>
      </c>
      <c r="C8" s="6">
        <v>0.99</v>
      </c>
      <c r="D8" s="10">
        <v>1.02</v>
      </c>
      <c r="E8" s="10">
        <v>1.05</v>
      </c>
      <c r="F8" s="10">
        <v>1.08</v>
      </c>
      <c r="G8" s="10">
        <v>1.1100000000000001</v>
      </c>
      <c r="H8" s="10">
        <v>1.1499999999999999</v>
      </c>
      <c r="I8" s="10">
        <v>1.18</v>
      </c>
      <c r="J8" s="10">
        <v>1.22</v>
      </c>
      <c r="K8" s="15">
        <v>1.26</v>
      </c>
      <c r="M8" s="2" t="s">
        <v>8</v>
      </c>
      <c r="N8" s="6">
        <v>0.73</v>
      </c>
      <c r="O8" s="10">
        <v>0.73</v>
      </c>
      <c r="P8" s="10">
        <v>0.73</v>
      </c>
      <c r="Q8" s="10">
        <v>0.74</v>
      </c>
      <c r="R8" s="10">
        <v>0.74</v>
      </c>
      <c r="S8" s="10">
        <v>0.74</v>
      </c>
      <c r="T8" s="10">
        <v>0.73</v>
      </c>
      <c r="U8" s="10">
        <v>0.73</v>
      </c>
      <c r="V8" s="15">
        <v>0.73</v>
      </c>
      <c r="X8" s="18" t="s">
        <v>35</v>
      </c>
      <c r="Y8" s="6">
        <v>0.82</v>
      </c>
      <c r="Z8" s="18" t="s">
        <v>36</v>
      </c>
      <c r="AA8" s="15">
        <v>1.1100000000000001</v>
      </c>
      <c r="AB8">
        <f t="shared" si="0"/>
        <v>0.9</v>
      </c>
      <c r="AC8" s="20" t="s">
        <v>63</v>
      </c>
      <c r="AD8" s="21" t="s">
        <v>64</v>
      </c>
    </row>
    <row r="9" spans="2:30" ht="15.75" thickBot="1" x14ac:dyDescent="0.3">
      <c r="B9" s="2" t="s">
        <v>9</v>
      </c>
      <c r="C9" s="6">
        <v>0.98</v>
      </c>
      <c r="D9" s="10">
        <v>1.01</v>
      </c>
      <c r="E9" s="10">
        <v>1.04</v>
      </c>
      <c r="F9" s="10">
        <v>1.07</v>
      </c>
      <c r="G9" s="10">
        <v>1.1000000000000001</v>
      </c>
      <c r="H9" s="10">
        <v>1.1399999999999999</v>
      </c>
      <c r="I9" s="10">
        <v>1.17</v>
      </c>
      <c r="J9" s="10">
        <v>1.21</v>
      </c>
      <c r="K9" s="15">
        <v>1.25</v>
      </c>
      <c r="M9" s="2" t="s">
        <v>9</v>
      </c>
      <c r="N9" s="6">
        <v>0.75</v>
      </c>
      <c r="O9" s="10">
        <v>0.75</v>
      </c>
      <c r="P9" s="10">
        <v>0.75</v>
      </c>
      <c r="Q9" s="10">
        <v>0.75</v>
      </c>
      <c r="R9" s="10">
        <v>0.75</v>
      </c>
      <c r="S9" s="10">
        <v>0.75</v>
      </c>
      <c r="T9" s="10">
        <v>0.75</v>
      </c>
      <c r="U9" s="10">
        <v>0.75</v>
      </c>
      <c r="V9" s="15">
        <v>0.74</v>
      </c>
      <c r="X9" s="18" t="s">
        <v>37</v>
      </c>
      <c r="Y9" s="6">
        <v>0.84</v>
      </c>
      <c r="Z9" s="18" t="s">
        <v>38</v>
      </c>
      <c r="AA9" s="15">
        <v>1.1200000000000001</v>
      </c>
      <c r="AB9">
        <f t="shared" si="0"/>
        <v>0.86</v>
      </c>
      <c r="AC9" s="20" t="s">
        <v>65</v>
      </c>
      <c r="AD9" s="21" t="s">
        <v>66</v>
      </c>
    </row>
    <row r="10" spans="2:30" ht="15.75" thickBot="1" x14ac:dyDescent="0.3">
      <c r="B10" s="2" t="s">
        <v>10</v>
      </c>
      <c r="C10" s="6">
        <v>0.97</v>
      </c>
      <c r="D10" s="10">
        <v>1</v>
      </c>
      <c r="E10" s="10">
        <v>1.03</v>
      </c>
      <c r="F10" s="10">
        <v>1.06</v>
      </c>
      <c r="G10" s="10">
        <v>1.0900000000000001</v>
      </c>
      <c r="H10" s="10">
        <v>1.1299999999999999</v>
      </c>
      <c r="I10" s="10">
        <v>1.1599999999999999</v>
      </c>
      <c r="J10" s="10">
        <v>1.2</v>
      </c>
      <c r="K10" s="15">
        <v>1.24</v>
      </c>
      <c r="M10" s="2" t="s">
        <v>10</v>
      </c>
      <c r="N10" s="6">
        <v>0.77</v>
      </c>
      <c r="O10" s="10">
        <v>0.77</v>
      </c>
      <c r="P10" s="10">
        <v>0.77</v>
      </c>
      <c r="Q10" s="10">
        <v>0.77</v>
      </c>
      <c r="R10" s="10">
        <v>0.77</v>
      </c>
      <c r="S10" s="10">
        <v>0.77</v>
      </c>
      <c r="T10" s="10">
        <v>0.77</v>
      </c>
      <c r="U10" s="10">
        <v>0.76</v>
      </c>
      <c r="V10" s="15">
        <v>0.76</v>
      </c>
      <c r="X10" s="18" t="s">
        <v>39</v>
      </c>
      <c r="Y10" s="6">
        <v>0.85</v>
      </c>
      <c r="Z10" s="18" t="s">
        <v>40</v>
      </c>
      <c r="AA10" s="15">
        <v>1.1399999999999999</v>
      </c>
      <c r="AB10">
        <f t="shared" si="0"/>
        <v>0.83</v>
      </c>
      <c r="AC10" s="20" t="s">
        <v>67</v>
      </c>
      <c r="AD10" s="21" t="s">
        <v>68</v>
      </c>
    </row>
    <row r="11" spans="2:30" ht="15.75" thickBot="1" x14ac:dyDescent="0.3">
      <c r="B11" s="2" t="s">
        <v>11</v>
      </c>
      <c r="C11" s="6">
        <v>0.96</v>
      </c>
      <c r="D11" s="10">
        <v>0.99</v>
      </c>
      <c r="E11" s="10">
        <v>1.02</v>
      </c>
      <c r="F11" s="10">
        <v>1.05</v>
      </c>
      <c r="G11" s="10">
        <v>1.08</v>
      </c>
      <c r="H11" s="10">
        <v>1.1100000000000001</v>
      </c>
      <c r="I11" s="10">
        <v>1.1499999999999999</v>
      </c>
      <c r="J11" s="10">
        <v>1.19</v>
      </c>
      <c r="K11" s="15">
        <v>1.23</v>
      </c>
      <c r="M11" s="2" t="s">
        <v>11</v>
      </c>
      <c r="N11" s="6">
        <v>0.79</v>
      </c>
      <c r="O11" s="10">
        <v>0.79</v>
      </c>
      <c r="P11" s="10">
        <v>0.79</v>
      </c>
      <c r="Q11" s="10">
        <v>0.79</v>
      </c>
      <c r="R11" s="10">
        <v>0.79</v>
      </c>
      <c r="S11" s="10">
        <v>0.79</v>
      </c>
      <c r="T11" s="10">
        <v>0.78</v>
      </c>
      <c r="U11" s="10">
        <v>0.78</v>
      </c>
      <c r="V11" s="15">
        <v>0.77</v>
      </c>
      <c r="X11" s="18" t="s">
        <v>41</v>
      </c>
      <c r="Y11" s="6">
        <v>0.87</v>
      </c>
      <c r="Z11" s="18" t="s">
        <v>42</v>
      </c>
      <c r="AA11" s="15">
        <v>1.1599999999999999</v>
      </c>
      <c r="AB11">
        <f t="shared" si="0"/>
        <v>0.8</v>
      </c>
      <c r="AC11" s="20" t="s">
        <v>69</v>
      </c>
      <c r="AD11" s="21" t="s">
        <v>70</v>
      </c>
    </row>
    <row r="12" spans="2:30" ht="15.75" thickBot="1" x14ac:dyDescent="0.3">
      <c r="B12" s="2" t="s">
        <v>12</v>
      </c>
      <c r="C12" s="6">
        <v>0.95</v>
      </c>
      <c r="D12" s="10">
        <v>0.98</v>
      </c>
      <c r="E12" s="10">
        <v>1.01</v>
      </c>
      <c r="F12" s="10">
        <v>1.04</v>
      </c>
      <c r="G12" s="10">
        <v>1.07</v>
      </c>
      <c r="H12" s="10">
        <v>1.1000000000000001</v>
      </c>
      <c r="I12" s="10">
        <v>1.1399999999999999</v>
      </c>
      <c r="J12" s="10">
        <v>1.18</v>
      </c>
      <c r="K12" s="15">
        <v>1.21</v>
      </c>
      <c r="M12" s="2" t="s">
        <v>12</v>
      </c>
      <c r="N12" s="6">
        <v>0.81</v>
      </c>
      <c r="O12" s="10">
        <v>0.81</v>
      </c>
      <c r="P12" s="10">
        <v>0.81</v>
      </c>
      <c r="Q12" s="10">
        <v>0.81</v>
      </c>
      <c r="R12" s="10">
        <v>0.81</v>
      </c>
      <c r="S12" s="10">
        <v>0.8</v>
      </c>
      <c r="T12" s="10">
        <v>0.8</v>
      </c>
      <c r="U12" s="10">
        <v>0.79</v>
      </c>
      <c r="V12" s="15">
        <v>0.79</v>
      </c>
      <c r="X12" s="18" t="s">
        <v>43</v>
      </c>
      <c r="Y12" s="6">
        <v>0.89</v>
      </c>
      <c r="Z12" s="18" t="s">
        <v>3</v>
      </c>
      <c r="AA12" s="15">
        <v>1.18</v>
      </c>
      <c r="AB12">
        <f t="shared" si="0"/>
        <v>0.77</v>
      </c>
      <c r="AC12" s="20" t="s">
        <v>71</v>
      </c>
      <c r="AD12" s="21" t="s">
        <v>72</v>
      </c>
    </row>
    <row r="13" spans="2:30" ht="15.75" thickBot="1" x14ac:dyDescent="0.3">
      <c r="B13" s="2" t="s">
        <v>13</v>
      </c>
      <c r="C13" s="6">
        <v>0.94</v>
      </c>
      <c r="D13" s="10">
        <v>0.97</v>
      </c>
      <c r="E13" s="10">
        <v>1</v>
      </c>
      <c r="F13" s="10">
        <v>1.03</v>
      </c>
      <c r="G13" s="10">
        <v>1.06</v>
      </c>
      <c r="H13" s="10">
        <v>1.0900000000000001</v>
      </c>
      <c r="I13" s="10">
        <v>1.1299999999999999</v>
      </c>
      <c r="J13" s="10">
        <v>1.1599999999999999</v>
      </c>
      <c r="K13" s="15">
        <v>1.2</v>
      </c>
      <c r="M13" s="2" t="s">
        <v>13</v>
      </c>
      <c r="N13" s="6">
        <v>0.83</v>
      </c>
      <c r="O13" s="10">
        <v>0.83</v>
      </c>
      <c r="P13" s="10">
        <v>0.83</v>
      </c>
      <c r="Q13" s="10">
        <v>0.83</v>
      </c>
      <c r="R13" s="10">
        <v>0.83</v>
      </c>
      <c r="S13" s="10">
        <v>0.82</v>
      </c>
      <c r="T13" s="10">
        <v>0.82</v>
      </c>
      <c r="U13" s="10">
        <v>0.81</v>
      </c>
      <c r="V13" s="15">
        <v>0.8</v>
      </c>
      <c r="X13" s="18" t="s">
        <v>44</v>
      </c>
      <c r="Y13" s="6">
        <v>0.91</v>
      </c>
      <c r="Z13" s="18" t="s">
        <v>45</v>
      </c>
      <c r="AA13" s="15">
        <v>1.19</v>
      </c>
      <c r="AB13">
        <f t="shared" si="0"/>
        <v>0.74</v>
      </c>
      <c r="AC13" s="20" t="s">
        <v>73</v>
      </c>
      <c r="AD13" s="21" t="s">
        <v>74</v>
      </c>
    </row>
    <row r="14" spans="2:30" ht="15.75" thickBot="1" x14ac:dyDescent="0.3">
      <c r="B14" s="2" t="s">
        <v>14</v>
      </c>
      <c r="C14" s="6">
        <v>0.93</v>
      </c>
      <c r="D14" s="10">
        <v>0.96</v>
      </c>
      <c r="E14" s="10">
        <v>0.99</v>
      </c>
      <c r="F14" s="10">
        <v>1.02</v>
      </c>
      <c r="G14" s="10">
        <v>1.05</v>
      </c>
      <c r="H14" s="10">
        <v>1.08</v>
      </c>
      <c r="I14" s="10">
        <v>1.1200000000000001</v>
      </c>
      <c r="J14" s="10">
        <v>1.1499999999999999</v>
      </c>
      <c r="K14" s="15">
        <v>1.19</v>
      </c>
      <c r="M14" s="2" t="s">
        <v>14</v>
      </c>
      <c r="N14" s="6">
        <v>0.86</v>
      </c>
      <c r="O14" s="10">
        <v>0.85</v>
      </c>
      <c r="P14" s="10">
        <v>0.85</v>
      </c>
      <c r="Q14" s="10">
        <v>0.85</v>
      </c>
      <c r="R14" s="10">
        <v>0.84</v>
      </c>
      <c r="S14" s="10">
        <v>0.84</v>
      </c>
      <c r="T14" s="10">
        <v>0.83</v>
      </c>
      <c r="U14" s="10">
        <v>0.83</v>
      </c>
      <c r="V14" s="15">
        <v>0.82</v>
      </c>
      <c r="X14" s="18" t="s">
        <v>46</v>
      </c>
      <c r="Y14" s="6">
        <v>0.93</v>
      </c>
      <c r="Z14" s="18" t="s">
        <v>4</v>
      </c>
      <c r="AA14" s="15">
        <v>1.21</v>
      </c>
      <c r="AB14">
        <f t="shared" si="0"/>
        <v>0.71</v>
      </c>
      <c r="AC14" s="20" t="s">
        <v>75</v>
      </c>
      <c r="AD14" s="21" t="s">
        <v>76</v>
      </c>
    </row>
    <row r="15" spans="2:30" ht="15.75" thickBot="1" x14ac:dyDescent="0.3">
      <c r="B15" s="2" t="s">
        <v>15</v>
      </c>
      <c r="C15" s="6">
        <v>0.92</v>
      </c>
      <c r="D15" s="10">
        <v>0.95</v>
      </c>
      <c r="E15" s="10">
        <v>0.98</v>
      </c>
      <c r="F15" s="10">
        <v>1.01</v>
      </c>
      <c r="G15" s="10">
        <v>1.04</v>
      </c>
      <c r="H15" s="10">
        <v>1.07</v>
      </c>
      <c r="I15" s="10">
        <v>1.1100000000000001</v>
      </c>
      <c r="J15" s="10">
        <v>1.1399999999999999</v>
      </c>
      <c r="K15" s="15">
        <v>1.18</v>
      </c>
      <c r="M15" s="2" t="s">
        <v>15</v>
      </c>
      <c r="N15" s="6">
        <v>0.88</v>
      </c>
      <c r="O15" s="10">
        <v>0.88</v>
      </c>
      <c r="P15" s="10">
        <v>0.87</v>
      </c>
      <c r="Q15" s="10">
        <v>0.87</v>
      </c>
      <c r="R15" s="10">
        <v>0.86</v>
      </c>
      <c r="S15" s="10">
        <v>0.86</v>
      </c>
      <c r="T15" s="10">
        <v>0.85</v>
      </c>
      <c r="U15" s="10">
        <v>0.84</v>
      </c>
      <c r="V15" s="15">
        <v>0.83</v>
      </c>
      <c r="X15" s="18" t="s">
        <v>47</v>
      </c>
      <c r="Y15" s="6">
        <v>0.95</v>
      </c>
      <c r="Z15" s="18" t="s">
        <v>48</v>
      </c>
      <c r="AA15" s="15">
        <v>1.23</v>
      </c>
      <c r="AB15">
        <f t="shared" si="0"/>
        <v>0.69</v>
      </c>
      <c r="AC15" s="20" t="s">
        <v>77</v>
      </c>
      <c r="AD15" s="21" t="s">
        <v>78</v>
      </c>
    </row>
    <row r="16" spans="2:30" ht="15.75" thickBot="1" x14ac:dyDescent="0.3">
      <c r="B16" s="2" t="s">
        <v>16</v>
      </c>
      <c r="C16" s="6">
        <v>0.91</v>
      </c>
      <c r="D16" s="10">
        <v>0.94</v>
      </c>
      <c r="E16" s="10">
        <v>0.97</v>
      </c>
      <c r="F16" s="10">
        <v>1</v>
      </c>
      <c r="G16" s="10">
        <v>1.03</v>
      </c>
      <c r="H16" s="10">
        <v>1.06</v>
      </c>
      <c r="I16" s="10">
        <v>1.1000000000000001</v>
      </c>
      <c r="J16" s="10">
        <v>1.1299999999999999</v>
      </c>
      <c r="K16" s="15">
        <v>1.17</v>
      </c>
      <c r="M16" s="2" t="s">
        <v>16</v>
      </c>
      <c r="N16" s="6">
        <v>0.9</v>
      </c>
      <c r="O16" s="10">
        <v>0.9</v>
      </c>
      <c r="P16" s="10">
        <v>0.9</v>
      </c>
      <c r="Q16" s="10">
        <v>0.89</v>
      </c>
      <c r="R16" s="10">
        <v>0.88</v>
      </c>
      <c r="S16" s="10">
        <v>0.88</v>
      </c>
      <c r="T16" s="10">
        <v>0.87</v>
      </c>
      <c r="U16" s="10">
        <v>0.86</v>
      </c>
      <c r="V16" s="15">
        <v>0.85</v>
      </c>
      <c r="X16" s="18" t="s">
        <v>49</v>
      </c>
      <c r="Y16" s="6">
        <v>0.96</v>
      </c>
      <c r="Z16" s="18" t="s">
        <v>5</v>
      </c>
      <c r="AA16" s="15">
        <v>1.24</v>
      </c>
      <c r="AB16">
        <f t="shared" si="0"/>
        <v>0.66</v>
      </c>
      <c r="AC16" s="20" t="s">
        <v>79</v>
      </c>
      <c r="AD16" s="21" t="s">
        <v>80</v>
      </c>
    </row>
    <row r="17" spans="2:30" ht="15.75" thickBot="1" x14ac:dyDescent="0.3">
      <c r="B17" s="2" t="s">
        <v>17</v>
      </c>
      <c r="C17" s="6">
        <v>0.9</v>
      </c>
      <c r="D17" s="10">
        <v>0.93</v>
      </c>
      <c r="E17" s="10">
        <v>0.96</v>
      </c>
      <c r="F17" s="10">
        <v>0.99</v>
      </c>
      <c r="G17" s="10">
        <v>1.02</v>
      </c>
      <c r="H17" s="10">
        <v>1.05</v>
      </c>
      <c r="I17" s="10">
        <v>1.0900000000000001</v>
      </c>
      <c r="J17" s="10">
        <v>1.1200000000000001</v>
      </c>
      <c r="K17" s="15">
        <v>1.1599999999999999</v>
      </c>
      <c r="M17" s="2" t="s">
        <v>17</v>
      </c>
      <c r="N17" s="6">
        <v>0.93</v>
      </c>
      <c r="O17" s="10">
        <v>0.92</v>
      </c>
      <c r="P17" s="10">
        <v>0.92</v>
      </c>
      <c r="Q17" s="10">
        <v>0.91</v>
      </c>
      <c r="R17" s="10">
        <v>0.9</v>
      </c>
      <c r="S17" s="10">
        <v>0.9</v>
      </c>
      <c r="T17" s="10">
        <v>0.89</v>
      </c>
      <c r="U17" s="10">
        <v>0.88</v>
      </c>
      <c r="V17" s="15">
        <v>0.87</v>
      </c>
      <c r="X17" s="18" t="s">
        <v>50</v>
      </c>
      <c r="Y17" s="6">
        <v>0.98</v>
      </c>
      <c r="Z17" s="18" t="s">
        <v>51</v>
      </c>
      <c r="AA17" s="15">
        <v>1.26</v>
      </c>
      <c r="AB17">
        <f t="shared" si="0"/>
        <v>0.64</v>
      </c>
      <c r="AC17" s="20" t="s">
        <v>81</v>
      </c>
      <c r="AD17" s="21" t="s">
        <v>82</v>
      </c>
    </row>
    <row r="18" spans="2:30" ht="15.75" thickBot="1" x14ac:dyDescent="0.3">
      <c r="B18" s="2" t="s">
        <v>18</v>
      </c>
      <c r="C18" s="6">
        <v>0.89</v>
      </c>
      <c r="D18" s="10">
        <v>0.92</v>
      </c>
      <c r="E18" s="10">
        <v>0.95</v>
      </c>
      <c r="F18" s="10">
        <v>0.98</v>
      </c>
      <c r="G18" s="10">
        <v>1.01</v>
      </c>
      <c r="H18" s="10">
        <v>1.04</v>
      </c>
      <c r="I18" s="10">
        <v>1.07</v>
      </c>
      <c r="J18" s="10">
        <v>1.1100000000000001</v>
      </c>
      <c r="K18" s="15">
        <v>1.1499999999999999</v>
      </c>
      <c r="M18" s="2" t="s">
        <v>18</v>
      </c>
      <c r="N18" s="6">
        <v>0.95</v>
      </c>
      <c r="O18" s="10">
        <v>0.95</v>
      </c>
      <c r="P18" s="10">
        <v>0.94</v>
      </c>
      <c r="Q18" s="10">
        <v>0.93</v>
      </c>
      <c r="R18" s="10">
        <v>0.93</v>
      </c>
      <c r="S18" s="10">
        <v>0.92</v>
      </c>
      <c r="T18" s="10">
        <v>0.91</v>
      </c>
      <c r="U18" s="10">
        <v>0.9</v>
      </c>
      <c r="V18" s="15">
        <v>0.88</v>
      </c>
      <c r="X18" s="18" t="s">
        <v>52</v>
      </c>
      <c r="Y18" s="6">
        <v>1</v>
      </c>
      <c r="Z18" s="18" t="s">
        <v>6</v>
      </c>
      <c r="AA18" s="15">
        <v>1.27</v>
      </c>
      <c r="AB18">
        <f t="shared" si="0"/>
        <v>0.61</v>
      </c>
      <c r="AC18" s="20" t="s">
        <v>83</v>
      </c>
      <c r="AD18" s="21" t="s">
        <v>84</v>
      </c>
    </row>
    <row r="19" spans="2:30" ht="15.75" thickBot="1" x14ac:dyDescent="0.3">
      <c r="B19" s="2" t="s">
        <v>19</v>
      </c>
      <c r="C19" s="6">
        <v>0.88</v>
      </c>
      <c r="D19" s="10">
        <v>0.91</v>
      </c>
      <c r="E19" s="10">
        <v>0.94</v>
      </c>
      <c r="F19" s="10">
        <v>0.97</v>
      </c>
      <c r="G19" s="10">
        <v>1</v>
      </c>
      <c r="H19" s="10">
        <v>1.03</v>
      </c>
      <c r="I19" s="10">
        <v>1.06</v>
      </c>
      <c r="J19" s="10">
        <v>1.1000000000000001</v>
      </c>
      <c r="K19" s="15">
        <v>1.1399999999999999</v>
      </c>
      <c r="M19" s="2" t="s">
        <v>19</v>
      </c>
      <c r="N19" s="6">
        <v>0.97</v>
      </c>
      <c r="O19" s="10">
        <v>0.97</v>
      </c>
      <c r="P19" s="10">
        <v>0.96</v>
      </c>
      <c r="Q19" s="10">
        <v>0.95</v>
      </c>
      <c r="R19" s="10">
        <v>0.95</v>
      </c>
      <c r="S19" s="10">
        <v>0.94</v>
      </c>
      <c r="T19" s="10">
        <v>0.93</v>
      </c>
      <c r="U19" s="10">
        <v>0.91</v>
      </c>
      <c r="V19" s="15">
        <v>0.9</v>
      </c>
      <c r="X19" s="18" t="s">
        <v>53</v>
      </c>
      <c r="Y19" s="6">
        <v>1.02</v>
      </c>
      <c r="Z19" s="18" t="s">
        <v>54</v>
      </c>
      <c r="AA19" s="15">
        <v>1.29</v>
      </c>
      <c r="AB19">
        <f t="shared" si="0"/>
        <v>0.59</v>
      </c>
      <c r="AC19" s="20" t="s">
        <v>85</v>
      </c>
      <c r="AD19" s="21" t="s">
        <v>86</v>
      </c>
    </row>
    <row r="20" spans="2:30" ht="15.75" thickBot="1" x14ac:dyDescent="0.3">
      <c r="B20" s="2" t="s">
        <v>20</v>
      </c>
      <c r="C20" s="6">
        <v>0.87</v>
      </c>
      <c r="D20" s="10">
        <v>0.9</v>
      </c>
      <c r="E20" s="10">
        <v>0.93</v>
      </c>
      <c r="F20" s="10">
        <v>0.96</v>
      </c>
      <c r="G20" s="10">
        <v>0.99</v>
      </c>
      <c r="H20" s="10">
        <v>1.02</v>
      </c>
      <c r="I20" s="10">
        <v>1.05</v>
      </c>
      <c r="J20" s="10">
        <v>1.0900000000000001</v>
      </c>
      <c r="K20" s="15">
        <v>1.1200000000000001</v>
      </c>
      <c r="M20" s="2" t="s">
        <v>20</v>
      </c>
      <c r="N20" s="6">
        <v>1</v>
      </c>
      <c r="O20" s="10">
        <v>0.99</v>
      </c>
      <c r="P20" s="10">
        <v>0.99</v>
      </c>
      <c r="Q20" s="10">
        <v>0.98</v>
      </c>
      <c r="R20" s="10">
        <v>0.97</v>
      </c>
      <c r="S20" s="10">
        <v>0.96</v>
      </c>
      <c r="T20" s="10">
        <v>0.95</v>
      </c>
      <c r="U20" s="10">
        <v>0.93</v>
      </c>
      <c r="V20" s="15">
        <v>0.92</v>
      </c>
      <c r="X20" s="18" t="s">
        <v>55</v>
      </c>
      <c r="Y20" s="6">
        <v>1.04</v>
      </c>
      <c r="Z20" s="18" t="s">
        <v>7</v>
      </c>
      <c r="AA20" s="15">
        <v>1.31</v>
      </c>
      <c r="AB20">
        <f t="shared" si="0"/>
        <v>0.56000000000000005</v>
      </c>
      <c r="AC20" s="22" t="s">
        <v>87</v>
      </c>
      <c r="AD20" s="23" t="s">
        <v>88</v>
      </c>
    </row>
    <row r="21" spans="2:30" ht="16.5" thickTop="1" thickBot="1" x14ac:dyDescent="0.3">
      <c r="B21" s="2" t="s">
        <v>21</v>
      </c>
      <c r="C21" s="6">
        <v>0.86</v>
      </c>
      <c r="D21" s="10">
        <v>0.89</v>
      </c>
      <c r="E21" s="10">
        <v>0.92</v>
      </c>
      <c r="F21" s="10">
        <v>0.95</v>
      </c>
      <c r="G21" s="10">
        <v>0.98</v>
      </c>
      <c r="H21" s="10">
        <v>1.01</v>
      </c>
      <c r="I21" s="10">
        <v>1.04</v>
      </c>
      <c r="J21" s="10">
        <v>1.08</v>
      </c>
      <c r="K21" s="15">
        <v>1.1100000000000001</v>
      </c>
      <c r="M21" s="2" t="s">
        <v>21</v>
      </c>
      <c r="N21" s="6">
        <v>1.02</v>
      </c>
      <c r="O21" s="10">
        <v>1.02</v>
      </c>
      <c r="P21" s="10">
        <v>1.01</v>
      </c>
      <c r="Q21" s="10">
        <v>1</v>
      </c>
      <c r="R21" s="10">
        <v>0.99</v>
      </c>
      <c r="S21" s="10">
        <v>0.98</v>
      </c>
      <c r="T21" s="10">
        <v>0.97</v>
      </c>
      <c r="U21" s="10">
        <v>0.95</v>
      </c>
      <c r="V21" s="15">
        <v>0.94</v>
      </c>
      <c r="X21" s="19" t="s">
        <v>56</v>
      </c>
      <c r="Y21" s="7">
        <v>1.05</v>
      </c>
      <c r="Z21" s="19" t="s">
        <v>57</v>
      </c>
      <c r="AA21" s="16">
        <v>1.32</v>
      </c>
    </row>
    <row r="22" spans="2:30" ht="15.75" thickBot="1" x14ac:dyDescent="0.3">
      <c r="B22" s="2" t="s">
        <v>22</v>
      </c>
      <c r="C22" s="6">
        <v>0.86</v>
      </c>
      <c r="D22" s="10">
        <v>0.88</v>
      </c>
      <c r="E22" s="10">
        <v>0.91</v>
      </c>
      <c r="F22" s="10">
        <v>0.94</v>
      </c>
      <c r="G22" s="10">
        <v>0.97</v>
      </c>
      <c r="H22" s="12">
        <v>1</v>
      </c>
      <c r="I22" s="10">
        <v>1.03</v>
      </c>
      <c r="J22" s="10">
        <v>1.07</v>
      </c>
      <c r="K22" s="15">
        <v>1.1000000000000001</v>
      </c>
      <c r="M22" s="2" t="s">
        <v>22</v>
      </c>
      <c r="N22" s="6">
        <v>1.05</v>
      </c>
      <c r="O22" s="10">
        <v>1.04</v>
      </c>
      <c r="P22" s="10">
        <v>1.03</v>
      </c>
      <c r="Q22" s="10">
        <v>1.02</v>
      </c>
      <c r="R22" s="10">
        <v>1.01</v>
      </c>
      <c r="S22" s="12">
        <v>1</v>
      </c>
      <c r="T22" s="10">
        <v>0.99</v>
      </c>
      <c r="U22" s="10">
        <v>0.97</v>
      </c>
      <c r="V22" s="15">
        <v>0.96</v>
      </c>
      <c r="X22" s="133" t="s">
        <v>275</v>
      </c>
    </row>
    <row r="23" spans="2:30" ht="15.75" customHeight="1" x14ac:dyDescent="0.25">
      <c r="B23" s="2" t="s">
        <v>23</v>
      </c>
      <c r="C23" s="6">
        <v>0.85</v>
      </c>
      <c r="D23" s="10">
        <v>0.87</v>
      </c>
      <c r="E23" s="10">
        <v>0.9</v>
      </c>
      <c r="F23" s="10">
        <v>0.93</v>
      </c>
      <c r="G23" s="10">
        <v>0.96</v>
      </c>
      <c r="H23" s="10">
        <v>0.99</v>
      </c>
      <c r="I23" s="10">
        <v>1.02</v>
      </c>
      <c r="J23" s="10">
        <v>1.06</v>
      </c>
      <c r="K23" s="15">
        <v>1.0900000000000001</v>
      </c>
      <c r="M23" s="2" t="s">
        <v>23</v>
      </c>
      <c r="N23" s="6">
        <v>1.08</v>
      </c>
      <c r="O23" s="10">
        <v>1.07</v>
      </c>
      <c r="P23" s="10">
        <v>1.06</v>
      </c>
      <c r="Q23" s="10">
        <v>1.05</v>
      </c>
      <c r="R23" s="10">
        <v>1.03</v>
      </c>
      <c r="S23" s="10">
        <v>1.02</v>
      </c>
      <c r="T23" s="10">
        <v>1.01</v>
      </c>
      <c r="U23" s="10">
        <v>0.99</v>
      </c>
      <c r="V23" s="15">
        <v>0.98</v>
      </c>
      <c r="X23" s="238" t="s">
        <v>274</v>
      </c>
      <c r="Y23" s="239"/>
      <c r="Z23" s="239"/>
      <c r="AA23" s="240"/>
    </row>
    <row r="24" spans="2:30" ht="15" customHeight="1" x14ac:dyDescent="0.25">
      <c r="B24" s="2" t="s">
        <v>24</v>
      </c>
      <c r="C24" s="6">
        <v>0.84</v>
      </c>
      <c r="D24" s="10">
        <v>0.86</v>
      </c>
      <c r="E24" s="10">
        <v>0.89</v>
      </c>
      <c r="F24" s="10">
        <v>0.92</v>
      </c>
      <c r="G24" s="10">
        <v>0.95</v>
      </c>
      <c r="H24" s="10">
        <v>0.98</v>
      </c>
      <c r="I24" s="10">
        <v>1.01</v>
      </c>
      <c r="J24" s="10">
        <v>1.05</v>
      </c>
      <c r="K24" s="15">
        <v>1.08</v>
      </c>
      <c r="M24" s="2" t="s">
        <v>24</v>
      </c>
      <c r="N24" s="6">
        <v>1.1000000000000001</v>
      </c>
      <c r="O24" s="10">
        <v>1.0900000000000001</v>
      </c>
      <c r="P24" s="10">
        <v>1.08</v>
      </c>
      <c r="Q24" s="10">
        <v>1.07</v>
      </c>
      <c r="R24" s="10">
        <v>1.06</v>
      </c>
      <c r="S24" s="10">
        <v>1.04</v>
      </c>
      <c r="T24" s="10">
        <v>1.03</v>
      </c>
      <c r="U24" s="10">
        <v>1.01</v>
      </c>
      <c r="V24" s="15">
        <v>1</v>
      </c>
      <c r="X24" s="241"/>
      <c r="Y24" s="242"/>
      <c r="Z24" s="242"/>
      <c r="AA24" s="243"/>
    </row>
    <row r="25" spans="2:30" ht="15.75" customHeight="1" thickBot="1" x14ac:dyDescent="0.3">
      <c r="B25" s="2" t="s">
        <v>25</v>
      </c>
      <c r="C25" s="6">
        <v>0.83</v>
      </c>
      <c r="D25" s="10">
        <v>0.85</v>
      </c>
      <c r="E25" s="10">
        <v>0.88</v>
      </c>
      <c r="F25" s="10">
        <v>0.91</v>
      </c>
      <c r="G25" s="10">
        <v>0.94</v>
      </c>
      <c r="H25" s="10">
        <v>0.97</v>
      </c>
      <c r="I25" s="10">
        <v>1</v>
      </c>
      <c r="J25" s="10">
        <v>1.04</v>
      </c>
      <c r="K25" s="15">
        <v>1.07</v>
      </c>
      <c r="M25" s="2" t="s">
        <v>25</v>
      </c>
      <c r="N25" s="6">
        <v>1.1299999999999999</v>
      </c>
      <c r="O25" s="10">
        <v>1.1200000000000001</v>
      </c>
      <c r="P25" s="10">
        <v>1.1100000000000001</v>
      </c>
      <c r="Q25" s="10">
        <v>1.0900000000000001</v>
      </c>
      <c r="R25" s="10">
        <v>1.08</v>
      </c>
      <c r="S25" s="10">
        <v>1.07</v>
      </c>
      <c r="T25" s="10">
        <v>1.05</v>
      </c>
      <c r="U25" s="10">
        <v>1.03</v>
      </c>
      <c r="V25" s="15">
        <v>1.02</v>
      </c>
      <c r="X25" s="244"/>
      <c r="Y25" s="245"/>
      <c r="Z25" s="245"/>
      <c r="AA25" s="246"/>
    </row>
    <row r="26" spans="2:30" ht="15" customHeight="1" x14ac:dyDescent="0.25">
      <c r="B26" s="2" t="s">
        <v>26</v>
      </c>
      <c r="C26" s="6">
        <v>0.82</v>
      </c>
      <c r="D26" s="10">
        <v>0.85</v>
      </c>
      <c r="E26" s="10">
        <v>0.87</v>
      </c>
      <c r="F26" s="10">
        <v>0.9</v>
      </c>
      <c r="G26" s="10">
        <v>0.93</v>
      </c>
      <c r="H26" s="10">
        <v>0.96</v>
      </c>
      <c r="I26" s="10">
        <v>0.99</v>
      </c>
      <c r="J26" s="10">
        <v>1.03</v>
      </c>
      <c r="K26" s="15">
        <v>1.06</v>
      </c>
      <c r="M26" s="2" t="s">
        <v>26</v>
      </c>
      <c r="N26" s="6">
        <v>1.1599999999999999</v>
      </c>
      <c r="O26" s="10">
        <v>1.1499999999999999</v>
      </c>
      <c r="P26" s="10">
        <v>1.1299999999999999</v>
      </c>
      <c r="Q26" s="10">
        <v>1.1200000000000001</v>
      </c>
      <c r="R26" s="10">
        <v>1.1100000000000001</v>
      </c>
      <c r="S26" s="10">
        <v>1.0900000000000001</v>
      </c>
      <c r="T26" s="10">
        <v>1.07</v>
      </c>
      <c r="U26" s="10">
        <v>1.06</v>
      </c>
      <c r="V26" s="15">
        <v>1.04</v>
      </c>
      <c r="X26" s="236" t="s">
        <v>1</v>
      </c>
      <c r="Y26" s="236" t="s">
        <v>240</v>
      </c>
      <c r="Z26" s="236" t="s">
        <v>1</v>
      </c>
      <c r="AA26" s="236" t="s">
        <v>240</v>
      </c>
    </row>
    <row r="27" spans="2:30" ht="15.75" thickBot="1" x14ac:dyDescent="0.3">
      <c r="B27" s="3" t="s">
        <v>27</v>
      </c>
      <c r="C27" s="7">
        <v>0.81</v>
      </c>
      <c r="D27" s="11">
        <v>0.84</v>
      </c>
      <c r="E27" s="11">
        <v>0.86</v>
      </c>
      <c r="F27" s="11">
        <v>0.89</v>
      </c>
      <c r="G27" s="11">
        <v>0.92</v>
      </c>
      <c r="H27" s="11">
        <v>0.95</v>
      </c>
      <c r="I27" s="11">
        <v>0.98</v>
      </c>
      <c r="J27" s="11">
        <v>1.02</v>
      </c>
      <c r="K27" s="16">
        <v>1.05</v>
      </c>
      <c r="M27" s="3" t="s">
        <v>27</v>
      </c>
      <c r="N27" s="7">
        <v>1.18</v>
      </c>
      <c r="O27" s="11">
        <v>1.17</v>
      </c>
      <c r="P27" s="11">
        <v>1.1599999999999999</v>
      </c>
      <c r="Q27" s="11">
        <v>1.1399999999999999</v>
      </c>
      <c r="R27" s="11">
        <v>1.1299999999999999</v>
      </c>
      <c r="S27" s="11">
        <v>1.1100000000000001</v>
      </c>
      <c r="T27" s="11">
        <v>1.1000000000000001</v>
      </c>
      <c r="U27" s="11">
        <v>1.08</v>
      </c>
      <c r="V27" s="16">
        <v>1.06</v>
      </c>
      <c r="X27" s="237"/>
      <c r="Y27" s="237"/>
      <c r="Z27" s="237"/>
      <c r="AA27" s="237"/>
    </row>
    <row r="28" spans="2:30" x14ac:dyDescent="0.25">
      <c r="X28" s="17" t="s">
        <v>241</v>
      </c>
      <c r="Y28" s="5">
        <v>1.1599999999999999</v>
      </c>
      <c r="Z28" s="17" t="s">
        <v>242</v>
      </c>
      <c r="AA28" s="13">
        <v>0.96</v>
      </c>
    </row>
    <row r="29" spans="2:30" x14ac:dyDescent="0.25">
      <c r="C29" s="24"/>
      <c r="D29" s="24"/>
      <c r="E29" s="24"/>
      <c r="F29" s="24"/>
      <c r="G29" s="24"/>
      <c r="H29" s="24"/>
      <c r="I29" s="24"/>
      <c r="J29" s="24"/>
      <c r="K29" s="24"/>
      <c r="N29" s="24"/>
      <c r="O29" s="24"/>
      <c r="P29" s="24"/>
      <c r="Q29" s="24"/>
      <c r="R29" s="24"/>
      <c r="S29" s="24"/>
      <c r="T29" s="24"/>
      <c r="U29" s="24"/>
      <c r="V29" s="24"/>
      <c r="X29" s="18" t="s">
        <v>243</v>
      </c>
      <c r="Y29" s="6">
        <v>1.1399999999999999</v>
      </c>
      <c r="Z29" s="18" t="s">
        <v>244</v>
      </c>
      <c r="AA29" s="14">
        <v>0.96</v>
      </c>
    </row>
    <row r="30" spans="2:30" x14ac:dyDescent="0.25">
      <c r="C30" s="24"/>
      <c r="D30" s="24"/>
      <c r="E30" s="24"/>
      <c r="F30" s="24"/>
      <c r="G30" s="24"/>
      <c r="H30" s="24"/>
      <c r="I30" s="24"/>
      <c r="J30" s="24"/>
      <c r="K30" s="24"/>
      <c r="N30" s="24"/>
      <c r="O30" s="24"/>
      <c r="P30" s="24"/>
      <c r="Q30" s="24"/>
      <c r="R30" s="24"/>
      <c r="S30" s="24"/>
      <c r="T30" s="24"/>
      <c r="U30" s="24"/>
      <c r="V30" s="24"/>
      <c r="X30" s="18" t="s">
        <v>245</v>
      </c>
      <c r="Y30" s="6">
        <v>1.1299999999999999</v>
      </c>
      <c r="Z30" s="18" t="s">
        <v>246</v>
      </c>
      <c r="AA30" s="15">
        <v>0.95</v>
      </c>
    </row>
    <row r="31" spans="2:30" x14ac:dyDescent="0.25">
      <c r="C31" s="24"/>
      <c r="D31" s="24"/>
      <c r="E31" s="24"/>
      <c r="F31" s="24"/>
      <c r="G31" s="24"/>
      <c r="H31" s="24"/>
      <c r="I31" s="24"/>
      <c r="J31" s="24"/>
      <c r="K31" s="24"/>
      <c r="N31" s="24"/>
      <c r="O31" s="24"/>
      <c r="P31" s="24"/>
      <c r="Q31" s="24"/>
      <c r="R31" s="24"/>
      <c r="S31" s="24"/>
      <c r="T31" s="24"/>
      <c r="U31" s="24"/>
      <c r="V31" s="24"/>
      <c r="X31" s="18" t="s">
        <v>247</v>
      </c>
      <c r="Y31" s="6">
        <v>1.1100000000000001</v>
      </c>
      <c r="Z31" s="18" t="s">
        <v>248</v>
      </c>
      <c r="AA31" s="15">
        <v>0.94</v>
      </c>
    </row>
    <row r="32" spans="2:30" x14ac:dyDescent="0.25">
      <c r="C32" s="24"/>
      <c r="D32" s="24"/>
      <c r="E32" s="24"/>
      <c r="F32" s="24"/>
      <c r="G32" s="24"/>
      <c r="H32" s="24"/>
      <c r="I32" s="24"/>
      <c r="J32" s="24"/>
      <c r="K32" s="24"/>
      <c r="N32" s="24"/>
      <c r="O32" s="24"/>
      <c r="P32" s="24"/>
      <c r="Q32" s="24"/>
      <c r="R32" s="24"/>
      <c r="S32" s="24"/>
      <c r="T32" s="24"/>
      <c r="U32" s="24"/>
      <c r="V32" s="24"/>
      <c r="X32" s="18" t="s">
        <v>249</v>
      </c>
      <c r="Y32" s="6">
        <v>1.1000000000000001</v>
      </c>
      <c r="Z32" s="18" t="s">
        <v>250</v>
      </c>
      <c r="AA32" s="15">
        <v>0.93</v>
      </c>
    </row>
    <row r="33" spans="3:27" x14ac:dyDescent="0.25">
      <c r="C33" s="24"/>
      <c r="D33" s="24"/>
      <c r="E33" s="24"/>
      <c r="F33" s="24"/>
      <c r="G33" s="24"/>
      <c r="H33" s="24"/>
      <c r="I33" s="24"/>
      <c r="J33" s="24"/>
      <c r="K33" s="24"/>
      <c r="N33" s="24"/>
      <c r="O33" s="24"/>
      <c r="P33" s="24"/>
      <c r="Q33" s="24"/>
      <c r="R33" s="24"/>
      <c r="S33" s="24"/>
      <c r="T33" s="24"/>
      <c r="U33" s="24"/>
      <c r="V33" s="24"/>
      <c r="X33" s="18" t="s">
        <v>251</v>
      </c>
      <c r="Y33" s="6">
        <v>1.08</v>
      </c>
      <c r="Z33" s="18" t="s">
        <v>252</v>
      </c>
      <c r="AA33" s="15">
        <v>0.93</v>
      </c>
    </row>
    <row r="34" spans="3:27" x14ac:dyDescent="0.25">
      <c r="C34" s="24"/>
      <c r="D34" s="24"/>
      <c r="E34" s="24"/>
      <c r="F34" s="24"/>
      <c r="G34" s="24"/>
      <c r="H34" s="24"/>
      <c r="I34" s="24"/>
      <c r="J34" s="24"/>
      <c r="K34" s="24"/>
      <c r="N34" s="24"/>
      <c r="O34" s="24"/>
      <c r="P34" s="24"/>
      <c r="Q34" s="24"/>
      <c r="R34" s="24"/>
      <c r="S34" s="24"/>
      <c r="T34" s="24"/>
      <c r="U34" s="24"/>
      <c r="V34" s="24"/>
      <c r="X34" s="18" t="s">
        <v>253</v>
      </c>
      <c r="Y34" s="6">
        <v>1.07</v>
      </c>
      <c r="Z34" s="18" t="s">
        <v>254</v>
      </c>
      <c r="AA34" s="15">
        <v>0.92</v>
      </c>
    </row>
    <row r="35" spans="3:27" x14ac:dyDescent="0.25">
      <c r="C35" s="24"/>
      <c r="D35" s="24"/>
      <c r="E35" s="24"/>
      <c r="F35" s="24"/>
      <c r="G35" s="24"/>
      <c r="H35" s="24"/>
      <c r="I35" s="24"/>
      <c r="J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X35" s="18" t="s">
        <v>255</v>
      </c>
      <c r="Y35" s="6">
        <v>1.06</v>
      </c>
      <c r="Z35" s="18" t="s">
        <v>256</v>
      </c>
      <c r="AA35" s="15">
        <v>0.91</v>
      </c>
    </row>
    <row r="36" spans="3:27" x14ac:dyDescent="0.25">
      <c r="C36" s="24"/>
      <c r="D36" s="24"/>
      <c r="E36" s="24"/>
      <c r="F36" s="24"/>
      <c r="G36" s="24"/>
      <c r="H36" s="24"/>
      <c r="I36" s="24"/>
      <c r="J36" s="24"/>
      <c r="K36" s="24"/>
      <c r="N36" s="24"/>
      <c r="O36" s="24"/>
      <c r="P36" s="24"/>
      <c r="Q36" s="24"/>
      <c r="R36" s="24"/>
      <c r="S36" s="24"/>
      <c r="T36" s="24"/>
      <c r="U36" s="24"/>
      <c r="V36" s="24"/>
      <c r="X36" s="18" t="s">
        <v>257</v>
      </c>
      <c r="Y36" s="6">
        <v>1.04</v>
      </c>
      <c r="Z36" s="18" t="s">
        <v>258</v>
      </c>
      <c r="AA36" s="15">
        <v>0.91</v>
      </c>
    </row>
    <row r="37" spans="3:27" x14ac:dyDescent="0.25">
      <c r="C37" s="24"/>
      <c r="D37" s="24"/>
      <c r="E37" s="24"/>
      <c r="F37" s="24"/>
      <c r="G37" s="24"/>
      <c r="H37" s="24"/>
      <c r="I37" s="24"/>
      <c r="J37" s="24"/>
      <c r="K37" s="24"/>
      <c r="N37" s="24"/>
      <c r="O37" s="24"/>
      <c r="P37" s="24"/>
      <c r="Q37" s="24"/>
      <c r="R37" s="24"/>
      <c r="S37" s="24"/>
      <c r="T37" s="24"/>
      <c r="U37" s="24"/>
      <c r="V37" s="24"/>
      <c r="X37" s="18" t="s">
        <v>259</v>
      </c>
      <c r="Y37" s="6">
        <v>1.03</v>
      </c>
      <c r="Z37" s="18" t="s">
        <v>260</v>
      </c>
      <c r="AA37" s="15">
        <v>0.9</v>
      </c>
    </row>
    <row r="38" spans="3:27" x14ac:dyDescent="0.25">
      <c r="C38" s="24"/>
      <c r="D38" s="24"/>
      <c r="E38" s="24"/>
      <c r="F38" s="24"/>
      <c r="G38" s="24"/>
      <c r="H38" s="24"/>
      <c r="I38" s="24"/>
      <c r="J38" s="24"/>
      <c r="K38" s="24"/>
      <c r="N38" s="24"/>
      <c r="O38" s="24"/>
      <c r="P38" s="24"/>
      <c r="Q38" s="24"/>
      <c r="R38" s="24"/>
      <c r="S38" s="24"/>
      <c r="T38" s="24"/>
      <c r="U38" s="24"/>
      <c r="V38" s="24"/>
      <c r="X38" s="18" t="s">
        <v>261</v>
      </c>
      <c r="Y38" s="6">
        <v>1.02</v>
      </c>
      <c r="Z38" s="18" t="s">
        <v>262</v>
      </c>
      <c r="AA38" s="15">
        <v>0.89</v>
      </c>
    </row>
    <row r="39" spans="3:27" x14ac:dyDescent="0.25">
      <c r="C39" s="24"/>
      <c r="D39" s="24"/>
      <c r="E39" s="24"/>
      <c r="F39" s="24"/>
      <c r="G39" s="24"/>
      <c r="H39" s="24"/>
      <c r="I39" s="24"/>
      <c r="J39" s="24"/>
      <c r="K39" s="24"/>
      <c r="N39" s="24"/>
      <c r="O39" s="24"/>
      <c r="P39" s="24"/>
      <c r="Q39" s="24"/>
      <c r="R39" s="24"/>
      <c r="S39" s="24"/>
      <c r="T39" s="24"/>
      <c r="U39" s="24"/>
      <c r="V39" s="24"/>
      <c r="X39" s="18" t="s">
        <v>263</v>
      </c>
      <c r="Y39" s="6">
        <v>1.01</v>
      </c>
      <c r="Z39" s="18" t="s">
        <v>264</v>
      </c>
      <c r="AA39" s="15">
        <v>0.89</v>
      </c>
    </row>
    <row r="40" spans="3:27" x14ac:dyDescent="0.25">
      <c r="C40" s="24"/>
      <c r="D40" s="24"/>
      <c r="E40" s="24"/>
      <c r="F40" s="24"/>
      <c r="G40" s="24"/>
      <c r="H40" s="24"/>
      <c r="I40" s="24"/>
      <c r="J40" s="24"/>
      <c r="K40" s="24"/>
      <c r="N40" s="24"/>
      <c r="O40" s="24"/>
      <c r="P40" s="24"/>
      <c r="Q40" s="24"/>
      <c r="R40" s="24"/>
      <c r="S40" s="24"/>
      <c r="T40" s="24"/>
      <c r="U40" s="24"/>
      <c r="V40" s="24"/>
      <c r="X40" s="18" t="s">
        <v>265</v>
      </c>
      <c r="Y40" s="6">
        <v>1</v>
      </c>
      <c r="Z40" s="18" t="s">
        <v>266</v>
      </c>
      <c r="AA40" s="15">
        <v>0.88</v>
      </c>
    </row>
    <row r="41" spans="3:27" x14ac:dyDescent="0.25">
      <c r="C41" s="24"/>
      <c r="D41" s="24"/>
      <c r="E41" s="24"/>
      <c r="F41" s="24"/>
      <c r="G41" s="24"/>
      <c r="H41" s="24"/>
      <c r="I41" s="24"/>
      <c r="J41" s="24"/>
      <c r="K41" s="24"/>
      <c r="N41" s="24"/>
      <c r="O41" s="24"/>
      <c r="P41" s="24"/>
      <c r="Q41" s="24"/>
      <c r="R41" s="24"/>
      <c r="S41" s="24"/>
      <c r="T41" s="24"/>
      <c r="U41" s="24"/>
      <c r="V41" s="24"/>
      <c r="X41" s="18" t="s">
        <v>267</v>
      </c>
      <c r="Y41" s="6">
        <v>0.99</v>
      </c>
      <c r="Z41" s="18" t="s">
        <v>268</v>
      </c>
      <c r="AA41" s="15">
        <v>0.87</v>
      </c>
    </row>
    <row r="42" spans="3:27" x14ac:dyDescent="0.25">
      <c r="C42" s="24"/>
      <c r="D42" s="24"/>
      <c r="E42" s="24"/>
      <c r="F42" s="24"/>
      <c r="G42" s="24"/>
      <c r="H42" s="24"/>
      <c r="I42" s="24"/>
      <c r="J42" s="24"/>
      <c r="K42" s="24"/>
      <c r="N42" s="24"/>
      <c r="O42" s="24"/>
      <c r="P42" s="24"/>
      <c r="Q42" s="24"/>
      <c r="R42" s="24"/>
      <c r="S42" s="24"/>
      <c r="T42" s="24"/>
      <c r="U42" s="24"/>
      <c r="V42" s="24"/>
      <c r="X42" s="18" t="s">
        <v>269</v>
      </c>
      <c r="Y42" s="6">
        <v>0.98</v>
      </c>
      <c r="Z42" s="18" t="s">
        <v>270</v>
      </c>
      <c r="AA42" s="15">
        <v>0.87</v>
      </c>
    </row>
    <row r="43" spans="3:27" ht="15.75" thickBot="1" x14ac:dyDescent="0.3">
      <c r="C43" s="24"/>
      <c r="D43" s="24"/>
      <c r="E43" s="24"/>
      <c r="F43" s="24"/>
      <c r="G43" s="24"/>
      <c r="H43" s="24"/>
      <c r="I43" s="24"/>
      <c r="J43" s="24"/>
      <c r="K43" s="24"/>
      <c r="N43" s="24"/>
      <c r="O43" s="24"/>
      <c r="P43" s="24"/>
      <c r="Q43" s="24"/>
      <c r="R43" s="24"/>
      <c r="S43" s="24"/>
      <c r="T43" s="24"/>
      <c r="U43" s="24"/>
      <c r="V43" s="24"/>
      <c r="X43" s="19" t="s">
        <v>271</v>
      </c>
      <c r="Y43" s="7">
        <v>0.97</v>
      </c>
      <c r="Z43" s="19" t="s">
        <v>272</v>
      </c>
      <c r="AA43" s="16">
        <v>0.86</v>
      </c>
    </row>
    <row r="44" spans="3:27" x14ac:dyDescent="0.25">
      <c r="C44" s="24"/>
      <c r="D44" s="24"/>
      <c r="E44" s="24"/>
      <c r="F44" s="24"/>
      <c r="G44" s="24"/>
      <c r="H44" s="24"/>
      <c r="I44" s="24"/>
      <c r="J44" s="24"/>
      <c r="K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3:27" x14ac:dyDescent="0.25">
      <c r="C45" s="24"/>
      <c r="D45" s="24"/>
      <c r="E45" s="24"/>
      <c r="F45" s="24"/>
      <c r="G45" s="24"/>
      <c r="H45" s="24"/>
      <c r="I45" s="24"/>
      <c r="J45" s="24"/>
      <c r="K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3:27" x14ac:dyDescent="0.25">
      <c r="C46" s="24"/>
      <c r="D46" s="24"/>
      <c r="E46" s="24"/>
      <c r="F46" s="24"/>
      <c r="G46" s="24"/>
      <c r="H46" s="24"/>
      <c r="I46" s="24"/>
      <c r="J46" s="24"/>
      <c r="K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3:27" x14ac:dyDescent="0.25">
      <c r="C47" s="24"/>
      <c r="D47" s="24"/>
      <c r="E47" s="24"/>
      <c r="F47" s="24"/>
      <c r="G47" s="24"/>
      <c r="H47" s="24"/>
      <c r="I47" s="24"/>
      <c r="J47" s="24"/>
      <c r="K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3:27" x14ac:dyDescent="0.25">
      <c r="C48" s="24"/>
      <c r="D48" s="24"/>
      <c r="E48" s="24"/>
      <c r="F48" s="24"/>
      <c r="G48" s="24"/>
      <c r="H48" s="24"/>
      <c r="I48" s="24"/>
      <c r="J48" s="24"/>
      <c r="K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3:22" x14ac:dyDescent="0.25">
      <c r="C49" s="24"/>
      <c r="D49" s="24"/>
      <c r="E49" s="24"/>
      <c r="F49" s="24"/>
      <c r="G49" s="24"/>
      <c r="H49" s="24"/>
      <c r="I49" s="24"/>
      <c r="J49" s="24"/>
      <c r="K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3:22" x14ac:dyDescent="0.25">
      <c r="C50" s="24"/>
      <c r="D50" s="24"/>
      <c r="E50" s="24"/>
      <c r="F50" s="24"/>
      <c r="G50" s="24"/>
      <c r="H50" s="24"/>
      <c r="I50" s="24"/>
      <c r="J50" s="24"/>
      <c r="K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3:22" x14ac:dyDescent="0.25">
      <c r="C51" s="24"/>
      <c r="D51" s="24"/>
      <c r="E51" s="24"/>
      <c r="F51" s="24"/>
      <c r="G51" s="24"/>
      <c r="H51" s="24"/>
      <c r="I51" s="24"/>
      <c r="J51" s="24"/>
      <c r="K51" s="24"/>
    </row>
    <row r="52" spans="3:22" x14ac:dyDescent="0.25">
      <c r="C52" s="24"/>
      <c r="D52" s="24"/>
      <c r="E52" s="24"/>
      <c r="F52" s="24"/>
      <c r="G52" s="24"/>
      <c r="H52" s="24"/>
      <c r="I52" s="24"/>
      <c r="J52" s="24"/>
      <c r="K52" s="24"/>
    </row>
    <row r="53" spans="3:22" x14ac:dyDescent="0.25">
      <c r="C53" s="24"/>
      <c r="D53" s="24"/>
      <c r="E53" s="24"/>
      <c r="F53" s="24"/>
      <c r="G53" s="24"/>
      <c r="H53" s="24"/>
      <c r="I53" s="24"/>
      <c r="J53" s="24"/>
      <c r="K53" s="24"/>
    </row>
    <row r="54" spans="3:22" x14ac:dyDescent="0.25">
      <c r="C54" s="24"/>
      <c r="D54" s="24"/>
      <c r="E54" s="24"/>
      <c r="F54" s="24"/>
      <c r="G54" s="24"/>
      <c r="H54" s="24"/>
      <c r="I54" s="24"/>
      <c r="J54" s="24"/>
      <c r="K54" s="24"/>
    </row>
    <row r="55" spans="3:22" x14ac:dyDescent="0.25">
      <c r="C55" s="24"/>
      <c r="D55" s="24"/>
      <c r="E55" s="24"/>
      <c r="F55" s="24"/>
      <c r="G55" s="24"/>
      <c r="H55" s="24"/>
      <c r="I55" s="24"/>
      <c r="J55" s="24"/>
      <c r="K55" s="24"/>
    </row>
    <row r="56" spans="3:22" x14ac:dyDescent="0.25">
      <c r="C56" s="24"/>
      <c r="D56" s="24"/>
      <c r="E56" s="24"/>
      <c r="F56" s="24"/>
      <c r="G56" s="24"/>
      <c r="H56" s="24"/>
      <c r="I56" s="24"/>
      <c r="J56" s="24"/>
      <c r="K56" s="24"/>
    </row>
    <row r="57" spans="3:22" x14ac:dyDescent="0.25">
      <c r="C57" s="24"/>
      <c r="D57" s="24"/>
      <c r="E57" s="24"/>
      <c r="F57" s="24"/>
      <c r="G57" s="24"/>
      <c r="H57" s="24"/>
      <c r="I57" s="24"/>
      <c r="J57" s="24"/>
      <c r="K57" s="24"/>
    </row>
    <row r="58" spans="3:22" x14ac:dyDescent="0.25">
      <c r="C58" s="24"/>
      <c r="D58" s="24"/>
      <c r="E58" s="24"/>
      <c r="F58" s="24"/>
      <c r="G58" s="24"/>
      <c r="H58" s="24"/>
      <c r="I58" s="24"/>
      <c r="J58" s="24"/>
      <c r="K58" s="24"/>
    </row>
    <row r="59" spans="3:22" x14ac:dyDescent="0.25">
      <c r="C59" s="24"/>
      <c r="D59" s="24"/>
      <c r="E59" s="24"/>
      <c r="F59" s="24"/>
      <c r="G59" s="24"/>
      <c r="H59" s="24"/>
      <c r="I59" s="24"/>
      <c r="J59" s="24"/>
      <c r="K59" s="24"/>
    </row>
    <row r="60" spans="3:22" x14ac:dyDescent="0.25">
      <c r="C60" s="24"/>
      <c r="D60" s="24"/>
      <c r="E60" s="24"/>
      <c r="F60" s="24"/>
      <c r="G60" s="24"/>
      <c r="H60" s="24"/>
      <c r="I60" s="24"/>
      <c r="J60" s="24"/>
      <c r="K60" s="24"/>
    </row>
  </sheetData>
  <mergeCells count="19">
    <mergeCell ref="B2:K3"/>
    <mergeCell ref="B4:B5"/>
    <mergeCell ref="C4:K4"/>
    <mergeCell ref="AD4:AD5"/>
    <mergeCell ref="AC4:AC5"/>
    <mergeCell ref="AC2:AD3"/>
    <mergeCell ref="M2:V3"/>
    <mergeCell ref="M4:M5"/>
    <mergeCell ref="N4:V4"/>
    <mergeCell ref="X2:AA3"/>
    <mergeCell ref="X4:X5"/>
    <mergeCell ref="Y4:Y5"/>
    <mergeCell ref="Z4:Z5"/>
    <mergeCell ref="AA4:AA5"/>
    <mergeCell ref="X26:X27"/>
    <mergeCell ref="Y26:Y27"/>
    <mergeCell ref="Z26:Z27"/>
    <mergeCell ref="AA26:AA27"/>
    <mergeCell ref="X23:AA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80D9-D74D-452C-B137-30B623DD95A0}">
  <dimension ref="B2:O87"/>
  <sheetViews>
    <sheetView topLeftCell="A10" workbookViewId="0">
      <selection activeCell="S21" sqref="S21"/>
    </sheetView>
  </sheetViews>
  <sheetFormatPr defaultRowHeight="15" x14ac:dyDescent="0.25"/>
  <cols>
    <col min="2" max="2" width="9.140625" style="24"/>
    <col min="15" max="15" width="27.140625" bestFit="1" customWidth="1"/>
  </cols>
  <sheetData>
    <row r="2" spans="2:15" x14ac:dyDescent="0.25">
      <c r="B2" s="24" t="s">
        <v>0</v>
      </c>
    </row>
    <row r="4" spans="2:15" x14ac:dyDescent="0.25">
      <c r="B4" s="24" t="s">
        <v>1</v>
      </c>
      <c r="C4" t="s">
        <v>2</v>
      </c>
    </row>
    <row r="5" spans="2:15" x14ac:dyDescent="0.25">
      <c r="C5" s="24">
        <v>57</v>
      </c>
      <c r="D5" s="24">
        <v>59</v>
      </c>
      <c r="E5" s="24">
        <v>61</v>
      </c>
      <c r="F5" s="24">
        <v>63</v>
      </c>
      <c r="G5" s="24">
        <v>65</v>
      </c>
      <c r="H5" s="24">
        <v>67</v>
      </c>
      <c r="I5" s="24">
        <v>69</v>
      </c>
      <c r="J5" s="24">
        <v>71</v>
      </c>
      <c r="K5" s="24">
        <v>73</v>
      </c>
      <c r="O5" t="s">
        <v>216</v>
      </c>
    </row>
    <row r="6" spans="2:15" x14ac:dyDescent="0.25">
      <c r="B6" s="24">
        <v>63</v>
      </c>
      <c r="C6" s="5">
        <v>1.01</v>
      </c>
      <c r="D6" s="8">
        <v>1.04</v>
      </c>
      <c r="E6" s="8">
        <v>1.07</v>
      </c>
      <c r="F6" s="8">
        <v>1.1000000000000001</v>
      </c>
      <c r="G6" s="8">
        <v>1.1299999999999999</v>
      </c>
      <c r="H6" s="8">
        <v>1.17</v>
      </c>
      <c r="I6" s="8">
        <v>1.21</v>
      </c>
      <c r="J6" s="8">
        <v>1.24</v>
      </c>
      <c r="K6" s="13">
        <v>1.28</v>
      </c>
      <c r="O6">
        <v>1</v>
      </c>
    </row>
    <row r="7" spans="2:15" x14ac:dyDescent="0.25">
      <c r="B7" s="24">
        <v>65</v>
      </c>
      <c r="C7" s="6">
        <v>1</v>
      </c>
      <c r="D7" s="10">
        <v>1.03</v>
      </c>
      <c r="E7" s="10">
        <v>1.06</v>
      </c>
      <c r="F7" s="10">
        <v>1.0900000000000001</v>
      </c>
      <c r="G7" s="10">
        <v>1.1200000000000001</v>
      </c>
      <c r="H7" s="10">
        <v>1.1599999999999999</v>
      </c>
      <c r="I7" s="10">
        <v>1.2</v>
      </c>
      <c r="J7" s="10">
        <v>1.23</v>
      </c>
      <c r="K7" s="15">
        <v>1.27</v>
      </c>
      <c r="O7">
        <v>2</v>
      </c>
    </row>
    <row r="8" spans="2:15" x14ac:dyDescent="0.25">
      <c r="B8" s="24">
        <v>67</v>
      </c>
      <c r="C8" s="6">
        <v>0.99</v>
      </c>
      <c r="D8" s="10">
        <v>1.02</v>
      </c>
      <c r="E8" s="10">
        <v>1.05</v>
      </c>
      <c r="F8" s="10">
        <v>1.08</v>
      </c>
      <c r="G8" s="10">
        <v>1.1100000000000001</v>
      </c>
      <c r="H8" s="10">
        <v>1.1499999999999999</v>
      </c>
      <c r="I8" s="10">
        <v>1.18</v>
      </c>
      <c r="J8" s="10">
        <v>1.22</v>
      </c>
      <c r="K8" s="15">
        <v>1.26</v>
      </c>
    </row>
    <row r="9" spans="2:15" x14ac:dyDescent="0.25">
      <c r="B9" s="24">
        <v>69</v>
      </c>
      <c r="C9" s="6">
        <v>0.98</v>
      </c>
      <c r="D9" s="10">
        <v>1.01</v>
      </c>
      <c r="E9" s="10">
        <v>1.04</v>
      </c>
      <c r="F9" s="10">
        <v>1.07</v>
      </c>
      <c r="G9" s="10">
        <v>1.1000000000000001</v>
      </c>
      <c r="H9" s="10">
        <v>1.1399999999999999</v>
      </c>
      <c r="I9" s="10">
        <v>1.17</v>
      </c>
      <c r="J9" s="10">
        <v>1.21</v>
      </c>
      <c r="K9" s="15">
        <v>1.25</v>
      </c>
      <c r="O9" t="s">
        <v>282</v>
      </c>
    </row>
    <row r="10" spans="2:15" x14ac:dyDescent="0.25">
      <c r="B10" s="24">
        <v>71</v>
      </c>
      <c r="C10" s="6">
        <v>0.97</v>
      </c>
      <c r="D10" s="10">
        <v>1</v>
      </c>
      <c r="E10" s="10">
        <v>1.03</v>
      </c>
      <c r="F10" s="10">
        <v>1.06</v>
      </c>
      <c r="G10" s="10">
        <v>1.0900000000000001</v>
      </c>
      <c r="H10" s="10">
        <v>1.1299999999999999</v>
      </c>
      <c r="I10" s="10">
        <v>1.1599999999999999</v>
      </c>
      <c r="J10" s="10">
        <v>1.2</v>
      </c>
      <c r="K10" s="15">
        <v>1.24</v>
      </c>
      <c r="O10" t="s">
        <v>281</v>
      </c>
    </row>
    <row r="11" spans="2:15" x14ac:dyDescent="0.25">
      <c r="B11" s="24">
        <v>73</v>
      </c>
      <c r="C11" s="6">
        <v>0.96</v>
      </c>
      <c r="D11" s="10">
        <v>0.99</v>
      </c>
      <c r="E11" s="10">
        <v>1.02</v>
      </c>
      <c r="F11" s="10">
        <v>1.05</v>
      </c>
      <c r="G11" s="10">
        <v>1.08</v>
      </c>
      <c r="H11" s="10">
        <v>1.1100000000000001</v>
      </c>
      <c r="I11" s="10">
        <v>1.1499999999999999</v>
      </c>
      <c r="J11" s="10">
        <v>1.19</v>
      </c>
      <c r="K11" s="15">
        <v>1.23</v>
      </c>
      <c r="O11" t="s">
        <v>273</v>
      </c>
    </row>
    <row r="12" spans="2:15" x14ac:dyDescent="0.25">
      <c r="B12" s="24">
        <v>75</v>
      </c>
      <c r="C12" s="6">
        <v>0.95</v>
      </c>
      <c r="D12" s="10">
        <v>0.98</v>
      </c>
      <c r="E12" s="10">
        <v>1.01</v>
      </c>
      <c r="F12" s="10">
        <v>1.04</v>
      </c>
      <c r="G12" s="10">
        <v>1.07</v>
      </c>
      <c r="H12" s="10">
        <v>1.1000000000000001</v>
      </c>
      <c r="I12" s="10">
        <v>1.1399999999999999</v>
      </c>
      <c r="J12" s="10">
        <v>1.18</v>
      </c>
      <c r="K12" s="15">
        <v>1.21</v>
      </c>
    </row>
    <row r="13" spans="2:15" x14ac:dyDescent="0.25">
      <c r="B13" s="24">
        <v>77</v>
      </c>
      <c r="C13" s="6">
        <v>0.94</v>
      </c>
      <c r="D13" s="10">
        <v>0.97</v>
      </c>
      <c r="E13" s="10">
        <v>1</v>
      </c>
      <c r="F13" s="10">
        <v>1.03</v>
      </c>
      <c r="G13" s="10">
        <v>1.06</v>
      </c>
      <c r="H13" s="10">
        <v>1.0900000000000001</v>
      </c>
      <c r="I13" s="10">
        <v>1.1299999999999999</v>
      </c>
      <c r="J13" s="10">
        <v>1.1599999999999999</v>
      </c>
      <c r="K13" s="15">
        <v>1.2</v>
      </c>
      <c r="O13" t="s">
        <v>297</v>
      </c>
    </row>
    <row r="14" spans="2:15" x14ac:dyDescent="0.25">
      <c r="B14" s="24">
        <v>79</v>
      </c>
      <c r="C14" s="6">
        <v>0.93</v>
      </c>
      <c r="D14" s="10">
        <v>0.96</v>
      </c>
      <c r="E14" s="10">
        <v>0.99</v>
      </c>
      <c r="F14" s="10">
        <v>1.02</v>
      </c>
      <c r="G14" s="10">
        <v>1.05</v>
      </c>
      <c r="H14" s="10">
        <v>1.08</v>
      </c>
      <c r="I14" s="10">
        <v>1.1200000000000001</v>
      </c>
      <c r="J14" s="10">
        <v>1.1499999999999999</v>
      </c>
      <c r="K14" s="15">
        <v>1.19</v>
      </c>
      <c r="O14" t="s">
        <v>298</v>
      </c>
    </row>
    <row r="15" spans="2:15" x14ac:dyDescent="0.25">
      <c r="B15" s="24">
        <v>81</v>
      </c>
      <c r="C15" s="6">
        <v>0.92</v>
      </c>
      <c r="D15" s="10">
        <v>0.95</v>
      </c>
      <c r="E15" s="10">
        <v>0.98</v>
      </c>
      <c r="F15" s="10">
        <v>1.01</v>
      </c>
      <c r="G15" s="10">
        <v>1.04</v>
      </c>
      <c r="H15" s="10">
        <v>1.07</v>
      </c>
      <c r="I15" s="10">
        <v>1.1100000000000001</v>
      </c>
      <c r="J15" s="10">
        <v>1.1399999999999999</v>
      </c>
      <c r="K15" s="15">
        <v>1.18</v>
      </c>
      <c r="O15" t="s">
        <v>299</v>
      </c>
    </row>
    <row r="16" spans="2:15" x14ac:dyDescent="0.25">
      <c r="B16" s="24">
        <v>83</v>
      </c>
      <c r="C16" s="6">
        <v>0.91</v>
      </c>
      <c r="D16" s="10">
        <v>0.94</v>
      </c>
      <c r="E16" s="10">
        <v>0.97</v>
      </c>
      <c r="F16" s="10">
        <v>1</v>
      </c>
      <c r="G16" s="10">
        <v>1.03</v>
      </c>
      <c r="H16" s="10">
        <v>1.06</v>
      </c>
      <c r="I16" s="10">
        <v>1.1000000000000001</v>
      </c>
      <c r="J16" s="10">
        <v>1.1299999999999999</v>
      </c>
      <c r="K16" s="15">
        <v>1.17</v>
      </c>
    </row>
    <row r="17" spans="2:15" x14ac:dyDescent="0.25">
      <c r="B17" s="24">
        <v>85</v>
      </c>
      <c r="C17" s="6">
        <v>0.9</v>
      </c>
      <c r="D17" s="10">
        <v>0.93</v>
      </c>
      <c r="E17" s="10">
        <v>0.96</v>
      </c>
      <c r="F17" s="10">
        <v>0.99</v>
      </c>
      <c r="G17" s="10">
        <v>1.02</v>
      </c>
      <c r="H17" s="10">
        <v>1.05</v>
      </c>
      <c r="I17" s="10">
        <v>1.0900000000000001</v>
      </c>
      <c r="J17" s="10">
        <v>1.1200000000000001</v>
      </c>
      <c r="K17" s="15">
        <v>1.1599999999999999</v>
      </c>
      <c r="O17" t="s">
        <v>303</v>
      </c>
    </row>
    <row r="18" spans="2:15" x14ac:dyDescent="0.25">
      <c r="B18" s="24">
        <v>87</v>
      </c>
      <c r="C18" s="6">
        <v>0.89</v>
      </c>
      <c r="D18" s="10">
        <v>0.92</v>
      </c>
      <c r="E18" s="10">
        <v>0.95</v>
      </c>
      <c r="F18" s="10">
        <v>0.98</v>
      </c>
      <c r="G18" s="10">
        <v>1.01</v>
      </c>
      <c r="H18" s="10">
        <v>1.04</v>
      </c>
      <c r="I18" s="10">
        <v>1.07</v>
      </c>
      <c r="J18" s="10">
        <v>1.1100000000000001</v>
      </c>
      <c r="K18" s="15">
        <v>1.1499999999999999</v>
      </c>
      <c r="O18" t="s">
        <v>304</v>
      </c>
    </row>
    <row r="19" spans="2:15" x14ac:dyDescent="0.25">
      <c r="B19" s="24">
        <v>89</v>
      </c>
      <c r="C19" s="6">
        <v>0.88</v>
      </c>
      <c r="D19" s="10">
        <v>0.91</v>
      </c>
      <c r="E19" s="10">
        <v>0.94</v>
      </c>
      <c r="F19" s="10">
        <v>0.97</v>
      </c>
      <c r="G19" s="10">
        <v>1</v>
      </c>
      <c r="H19" s="10">
        <v>1.03</v>
      </c>
      <c r="I19" s="10">
        <v>1.06</v>
      </c>
      <c r="J19" s="10">
        <v>1.1000000000000001</v>
      </c>
      <c r="K19" s="15">
        <v>1.1399999999999999</v>
      </c>
      <c r="O19" t="s">
        <v>305</v>
      </c>
    </row>
    <row r="20" spans="2:15" x14ac:dyDescent="0.25">
      <c r="B20" s="24">
        <v>91</v>
      </c>
      <c r="C20" s="6">
        <v>0.87</v>
      </c>
      <c r="D20" s="10">
        <v>0.9</v>
      </c>
      <c r="E20" s="10">
        <v>0.93</v>
      </c>
      <c r="F20" s="10">
        <v>0.96</v>
      </c>
      <c r="G20" s="10">
        <v>0.99</v>
      </c>
      <c r="H20" s="10">
        <v>1.02</v>
      </c>
      <c r="I20" s="10">
        <v>1.05</v>
      </c>
      <c r="J20" s="10">
        <v>1.0900000000000001</v>
      </c>
      <c r="K20" s="15">
        <v>1.1200000000000001</v>
      </c>
    </row>
    <row r="21" spans="2:15" x14ac:dyDescent="0.25">
      <c r="B21" s="24">
        <v>93</v>
      </c>
      <c r="C21" s="6">
        <v>0.86</v>
      </c>
      <c r="D21" s="10">
        <v>0.89</v>
      </c>
      <c r="E21" s="10">
        <v>0.92</v>
      </c>
      <c r="F21" s="10">
        <v>0.95</v>
      </c>
      <c r="G21" s="10">
        <v>0.98</v>
      </c>
      <c r="H21" s="10">
        <v>1.01</v>
      </c>
      <c r="I21" s="10">
        <v>1.04</v>
      </c>
      <c r="J21" s="10">
        <v>1.08</v>
      </c>
      <c r="K21" s="15">
        <v>1.1100000000000001</v>
      </c>
    </row>
    <row r="22" spans="2:15" x14ac:dyDescent="0.25">
      <c r="B22" s="24">
        <v>95</v>
      </c>
      <c r="C22" s="6">
        <v>0.86</v>
      </c>
      <c r="D22" s="10">
        <v>0.88</v>
      </c>
      <c r="E22" s="10">
        <v>0.91</v>
      </c>
      <c r="F22" s="10">
        <v>0.94</v>
      </c>
      <c r="G22" s="10">
        <v>0.97</v>
      </c>
      <c r="H22" s="12">
        <v>1</v>
      </c>
      <c r="I22" s="10">
        <v>1.03</v>
      </c>
      <c r="J22" s="10">
        <v>1.07</v>
      </c>
      <c r="K22" s="15">
        <v>1.1000000000000001</v>
      </c>
    </row>
    <row r="23" spans="2:15" x14ac:dyDescent="0.25">
      <c r="B23" s="24">
        <v>97</v>
      </c>
      <c r="C23" s="6">
        <v>0.85</v>
      </c>
      <c r="D23" s="10">
        <v>0.87</v>
      </c>
      <c r="E23" s="10">
        <v>0.9</v>
      </c>
      <c r="F23" s="10">
        <v>0.93</v>
      </c>
      <c r="G23" s="10">
        <v>0.96</v>
      </c>
      <c r="H23" s="10">
        <v>0.99</v>
      </c>
      <c r="I23" s="10">
        <v>1.02</v>
      </c>
      <c r="J23" s="10">
        <v>1.06</v>
      </c>
      <c r="K23" s="15">
        <v>1.0900000000000001</v>
      </c>
    </row>
    <row r="24" spans="2:15" x14ac:dyDescent="0.25">
      <c r="B24" s="24">
        <v>99</v>
      </c>
      <c r="C24" s="6">
        <v>0.84</v>
      </c>
      <c r="D24" s="10">
        <v>0.86</v>
      </c>
      <c r="E24" s="10">
        <v>0.89</v>
      </c>
      <c r="F24" s="10">
        <v>0.92</v>
      </c>
      <c r="G24" s="10">
        <v>0.95</v>
      </c>
      <c r="H24" s="10">
        <v>0.98</v>
      </c>
      <c r="I24" s="10">
        <v>1.01</v>
      </c>
      <c r="J24" s="10">
        <v>1.05</v>
      </c>
      <c r="K24" s="15">
        <v>1.08</v>
      </c>
    </row>
    <row r="25" spans="2:15" x14ac:dyDescent="0.25">
      <c r="B25" s="24">
        <v>101</v>
      </c>
      <c r="C25" s="6">
        <v>0.83</v>
      </c>
      <c r="D25" s="10">
        <v>0.85</v>
      </c>
      <c r="E25" s="10">
        <v>0.88</v>
      </c>
      <c r="F25" s="10">
        <v>0.91</v>
      </c>
      <c r="G25" s="10">
        <v>0.94</v>
      </c>
      <c r="H25" s="10">
        <v>0.97</v>
      </c>
      <c r="I25" s="10">
        <v>1</v>
      </c>
      <c r="J25" s="10">
        <v>1.04</v>
      </c>
      <c r="K25" s="15">
        <v>1.07</v>
      </c>
    </row>
    <row r="26" spans="2:15" x14ac:dyDescent="0.25">
      <c r="B26" s="24">
        <v>103</v>
      </c>
      <c r="C26" s="6">
        <v>0.82</v>
      </c>
      <c r="D26" s="10">
        <v>0.85</v>
      </c>
      <c r="E26" s="10">
        <v>0.87</v>
      </c>
      <c r="F26" s="10">
        <v>0.9</v>
      </c>
      <c r="G26" s="10">
        <v>0.93</v>
      </c>
      <c r="H26" s="10">
        <v>0.96</v>
      </c>
      <c r="I26" s="10">
        <v>0.99</v>
      </c>
      <c r="J26" s="10">
        <v>1.03</v>
      </c>
      <c r="K26" s="15">
        <v>1.06</v>
      </c>
    </row>
    <row r="27" spans="2:15" ht="15.75" thickBot="1" x14ac:dyDescent="0.3">
      <c r="B27" s="24">
        <v>105</v>
      </c>
      <c r="C27" s="7">
        <v>0.81</v>
      </c>
      <c r="D27" s="11">
        <v>0.84</v>
      </c>
      <c r="E27" s="11">
        <v>0.86</v>
      </c>
      <c r="F27" s="11">
        <v>0.89</v>
      </c>
      <c r="G27" s="11">
        <v>0.92</v>
      </c>
      <c r="H27" s="11">
        <v>0.95</v>
      </c>
      <c r="I27" s="11">
        <v>0.98</v>
      </c>
      <c r="J27" s="11">
        <v>1.02</v>
      </c>
      <c r="K27" s="16">
        <v>1.05</v>
      </c>
    </row>
    <row r="29" spans="2:15" x14ac:dyDescent="0.25">
      <c r="B29" s="24" t="s">
        <v>28</v>
      </c>
    </row>
    <row r="30" spans="2:15" x14ac:dyDescent="0.25">
      <c r="C30" s="24">
        <v>57</v>
      </c>
      <c r="D30" s="24">
        <v>59</v>
      </c>
      <c r="E30" s="24">
        <v>61</v>
      </c>
      <c r="F30" s="24">
        <v>63</v>
      </c>
      <c r="G30" s="24">
        <v>65</v>
      </c>
      <c r="H30" s="24">
        <v>67</v>
      </c>
      <c r="I30" s="24">
        <v>69</v>
      </c>
      <c r="J30" s="24">
        <v>71</v>
      </c>
      <c r="K30" s="24">
        <v>73</v>
      </c>
    </row>
    <row r="31" spans="2:15" x14ac:dyDescent="0.25">
      <c r="B31" s="24">
        <v>63</v>
      </c>
      <c r="C31" s="5">
        <v>0.69</v>
      </c>
      <c r="D31" s="8">
        <v>0.69</v>
      </c>
      <c r="E31" s="8">
        <v>0.7</v>
      </c>
      <c r="F31" s="8">
        <v>0.7</v>
      </c>
      <c r="G31" s="8">
        <v>0.7</v>
      </c>
      <c r="H31" s="8">
        <v>0.7</v>
      </c>
      <c r="I31" s="8">
        <v>0.7</v>
      </c>
      <c r="J31" s="8">
        <v>0.7</v>
      </c>
      <c r="K31" s="13">
        <v>0.7</v>
      </c>
    </row>
    <row r="32" spans="2:15" x14ac:dyDescent="0.25">
      <c r="B32" s="24">
        <v>65</v>
      </c>
      <c r="C32" s="6">
        <v>0.71</v>
      </c>
      <c r="D32" s="10">
        <v>0.71</v>
      </c>
      <c r="E32" s="10">
        <v>0.72</v>
      </c>
      <c r="F32" s="10">
        <v>0.72</v>
      </c>
      <c r="G32" s="10">
        <v>0.72</v>
      </c>
      <c r="H32" s="10">
        <v>0.72</v>
      </c>
      <c r="I32" s="10">
        <v>0.72</v>
      </c>
      <c r="J32" s="10">
        <v>0.72</v>
      </c>
      <c r="K32" s="15">
        <v>0.72</v>
      </c>
    </row>
    <row r="33" spans="2:11" x14ac:dyDescent="0.25">
      <c r="B33" s="24">
        <v>67</v>
      </c>
      <c r="C33" s="6">
        <v>0.73</v>
      </c>
      <c r="D33" s="10">
        <v>0.73</v>
      </c>
      <c r="E33" s="10">
        <v>0.73</v>
      </c>
      <c r="F33" s="10">
        <v>0.74</v>
      </c>
      <c r="G33" s="10">
        <v>0.74</v>
      </c>
      <c r="H33" s="10">
        <v>0.74</v>
      </c>
      <c r="I33" s="10">
        <v>0.73</v>
      </c>
      <c r="J33" s="10">
        <v>0.73</v>
      </c>
      <c r="K33" s="15">
        <v>0.73</v>
      </c>
    </row>
    <row r="34" spans="2:11" x14ac:dyDescent="0.25">
      <c r="B34" s="24">
        <v>69</v>
      </c>
      <c r="C34" s="6">
        <v>0.75</v>
      </c>
      <c r="D34" s="10">
        <v>0.75</v>
      </c>
      <c r="E34" s="10">
        <v>0.75</v>
      </c>
      <c r="F34" s="10">
        <v>0.75</v>
      </c>
      <c r="G34" s="10">
        <v>0.75</v>
      </c>
      <c r="H34" s="10">
        <v>0.75</v>
      </c>
      <c r="I34" s="10">
        <v>0.75</v>
      </c>
      <c r="J34" s="10">
        <v>0.75</v>
      </c>
      <c r="K34" s="15">
        <v>0.74</v>
      </c>
    </row>
    <row r="35" spans="2:11" x14ac:dyDescent="0.25">
      <c r="B35" s="24">
        <v>71</v>
      </c>
      <c r="C35" s="6">
        <v>0.77</v>
      </c>
      <c r="D35" s="10">
        <v>0.77</v>
      </c>
      <c r="E35" s="10">
        <v>0.77</v>
      </c>
      <c r="F35" s="10">
        <v>0.77</v>
      </c>
      <c r="G35" s="10">
        <v>0.77</v>
      </c>
      <c r="H35" s="10">
        <v>0.77</v>
      </c>
      <c r="I35" s="10">
        <v>0.77</v>
      </c>
      <c r="J35" s="10">
        <v>0.76</v>
      </c>
      <c r="K35" s="15">
        <v>0.76</v>
      </c>
    </row>
    <row r="36" spans="2:11" x14ac:dyDescent="0.25">
      <c r="B36" s="24">
        <v>73</v>
      </c>
      <c r="C36" s="6">
        <v>0.79</v>
      </c>
      <c r="D36" s="10">
        <v>0.79</v>
      </c>
      <c r="E36" s="10">
        <v>0.79</v>
      </c>
      <c r="F36" s="10">
        <v>0.79</v>
      </c>
      <c r="G36" s="10">
        <v>0.79</v>
      </c>
      <c r="H36" s="10">
        <v>0.79</v>
      </c>
      <c r="I36" s="10">
        <v>0.78</v>
      </c>
      <c r="J36" s="10">
        <v>0.78</v>
      </c>
      <c r="K36" s="15">
        <v>0.77</v>
      </c>
    </row>
    <row r="37" spans="2:11" x14ac:dyDescent="0.25">
      <c r="B37" s="24">
        <v>75</v>
      </c>
      <c r="C37" s="6">
        <v>0.81</v>
      </c>
      <c r="D37" s="10">
        <v>0.81</v>
      </c>
      <c r="E37" s="10">
        <v>0.81</v>
      </c>
      <c r="F37" s="10">
        <v>0.81</v>
      </c>
      <c r="G37" s="10">
        <v>0.81</v>
      </c>
      <c r="H37" s="10">
        <v>0.8</v>
      </c>
      <c r="I37" s="10">
        <v>0.8</v>
      </c>
      <c r="J37" s="10">
        <v>0.79</v>
      </c>
      <c r="K37" s="15">
        <v>0.79</v>
      </c>
    </row>
    <row r="38" spans="2:11" x14ac:dyDescent="0.25">
      <c r="B38" s="24">
        <v>77</v>
      </c>
      <c r="C38" s="6">
        <v>0.83</v>
      </c>
      <c r="D38" s="10">
        <v>0.83</v>
      </c>
      <c r="E38" s="10">
        <v>0.83</v>
      </c>
      <c r="F38" s="10">
        <v>0.83</v>
      </c>
      <c r="G38" s="10">
        <v>0.83</v>
      </c>
      <c r="H38" s="10">
        <v>0.82</v>
      </c>
      <c r="I38" s="10">
        <v>0.82</v>
      </c>
      <c r="J38" s="10">
        <v>0.81</v>
      </c>
      <c r="K38" s="15">
        <v>0.8</v>
      </c>
    </row>
    <row r="39" spans="2:11" x14ac:dyDescent="0.25">
      <c r="B39" s="24">
        <v>79</v>
      </c>
      <c r="C39" s="6">
        <v>0.86</v>
      </c>
      <c r="D39" s="10">
        <v>0.85</v>
      </c>
      <c r="E39" s="10">
        <v>0.85</v>
      </c>
      <c r="F39" s="10">
        <v>0.85</v>
      </c>
      <c r="G39" s="10">
        <v>0.84</v>
      </c>
      <c r="H39" s="10">
        <v>0.84</v>
      </c>
      <c r="I39" s="10">
        <v>0.83</v>
      </c>
      <c r="J39" s="10">
        <v>0.83</v>
      </c>
      <c r="K39" s="15">
        <v>0.82</v>
      </c>
    </row>
    <row r="40" spans="2:11" x14ac:dyDescent="0.25">
      <c r="B40" s="24">
        <v>81</v>
      </c>
      <c r="C40" s="6">
        <v>0.88</v>
      </c>
      <c r="D40" s="10">
        <v>0.88</v>
      </c>
      <c r="E40" s="10">
        <v>0.87</v>
      </c>
      <c r="F40" s="10">
        <v>0.87</v>
      </c>
      <c r="G40" s="10">
        <v>0.86</v>
      </c>
      <c r="H40" s="10">
        <v>0.86</v>
      </c>
      <c r="I40" s="10">
        <v>0.85</v>
      </c>
      <c r="J40" s="10">
        <v>0.84</v>
      </c>
      <c r="K40" s="15">
        <v>0.83</v>
      </c>
    </row>
    <row r="41" spans="2:11" x14ac:dyDescent="0.25">
      <c r="B41" s="24">
        <v>83</v>
      </c>
      <c r="C41" s="6">
        <v>0.9</v>
      </c>
      <c r="D41" s="10">
        <v>0.9</v>
      </c>
      <c r="E41" s="10">
        <v>0.9</v>
      </c>
      <c r="F41" s="10">
        <v>0.89</v>
      </c>
      <c r="G41" s="10">
        <v>0.88</v>
      </c>
      <c r="H41" s="10">
        <v>0.88</v>
      </c>
      <c r="I41" s="10">
        <v>0.87</v>
      </c>
      <c r="J41" s="10">
        <v>0.86</v>
      </c>
      <c r="K41" s="15">
        <v>0.85</v>
      </c>
    </row>
    <row r="42" spans="2:11" x14ac:dyDescent="0.25">
      <c r="B42" s="24">
        <v>85</v>
      </c>
      <c r="C42" s="6">
        <v>0.93</v>
      </c>
      <c r="D42" s="10">
        <v>0.92</v>
      </c>
      <c r="E42" s="10">
        <v>0.92</v>
      </c>
      <c r="F42" s="10">
        <v>0.91</v>
      </c>
      <c r="G42" s="10">
        <v>0.9</v>
      </c>
      <c r="H42" s="10">
        <v>0.9</v>
      </c>
      <c r="I42" s="10">
        <v>0.89</v>
      </c>
      <c r="J42" s="10">
        <v>0.88</v>
      </c>
      <c r="K42" s="15">
        <v>0.87</v>
      </c>
    </row>
    <row r="43" spans="2:11" x14ac:dyDescent="0.25">
      <c r="B43" s="24">
        <v>87</v>
      </c>
      <c r="C43" s="6">
        <v>0.95</v>
      </c>
      <c r="D43" s="10">
        <v>0.95</v>
      </c>
      <c r="E43" s="10">
        <v>0.94</v>
      </c>
      <c r="F43" s="10">
        <v>0.93</v>
      </c>
      <c r="G43" s="10">
        <v>0.93</v>
      </c>
      <c r="H43" s="10">
        <v>0.92</v>
      </c>
      <c r="I43" s="10">
        <v>0.91</v>
      </c>
      <c r="J43" s="10">
        <v>0.9</v>
      </c>
      <c r="K43" s="15">
        <v>0.88</v>
      </c>
    </row>
    <row r="44" spans="2:11" x14ac:dyDescent="0.25">
      <c r="B44" s="24">
        <v>89</v>
      </c>
      <c r="C44" s="6">
        <v>0.97</v>
      </c>
      <c r="D44" s="10">
        <v>0.97</v>
      </c>
      <c r="E44" s="10">
        <v>0.96</v>
      </c>
      <c r="F44" s="10">
        <v>0.95</v>
      </c>
      <c r="G44" s="10">
        <v>0.95</v>
      </c>
      <c r="H44" s="10">
        <v>0.94</v>
      </c>
      <c r="I44" s="10">
        <v>0.93</v>
      </c>
      <c r="J44" s="10">
        <v>0.91</v>
      </c>
      <c r="K44" s="15">
        <v>0.9</v>
      </c>
    </row>
    <row r="45" spans="2:11" x14ac:dyDescent="0.25">
      <c r="B45" s="24">
        <v>91</v>
      </c>
      <c r="C45" s="6">
        <v>1</v>
      </c>
      <c r="D45" s="10">
        <v>0.99</v>
      </c>
      <c r="E45" s="10">
        <v>0.99</v>
      </c>
      <c r="F45" s="10">
        <v>0.98</v>
      </c>
      <c r="G45" s="10">
        <v>0.97</v>
      </c>
      <c r="H45" s="10">
        <v>0.96</v>
      </c>
      <c r="I45" s="10">
        <v>0.95</v>
      </c>
      <c r="J45" s="10">
        <v>0.93</v>
      </c>
      <c r="K45" s="15">
        <v>0.92</v>
      </c>
    </row>
    <row r="46" spans="2:11" x14ac:dyDescent="0.25">
      <c r="B46" s="24">
        <v>93</v>
      </c>
      <c r="C46" s="6">
        <v>1.02</v>
      </c>
      <c r="D46" s="10">
        <v>1.02</v>
      </c>
      <c r="E46" s="10">
        <v>1.01</v>
      </c>
      <c r="F46" s="10">
        <v>1</v>
      </c>
      <c r="G46" s="10">
        <v>0.99</v>
      </c>
      <c r="H46" s="10">
        <v>0.98</v>
      </c>
      <c r="I46" s="10">
        <v>0.97</v>
      </c>
      <c r="J46" s="10">
        <v>0.95</v>
      </c>
      <c r="K46" s="15">
        <v>0.94</v>
      </c>
    </row>
    <row r="47" spans="2:11" x14ac:dyDescent="0.25">
      <c r="B47" s="24">
        <v>95</v>
      </c>
      <c r="C47" s="6">
        <v>1.05</v>
      </c>
      <c r="D47" s="10">
        <v>1.04</v>
      </c>
      <c r="E47" s="10">
        <v>1.03</v>
      </c>
      <c r="F47" s="10">
        <v>1.02</v>
      </c>
      <c r="G47" s="10">
        <v>1.01</v>
      </c>
      <c r="H47" s="12">
        <v>1</v>
      </c>
      <c r="I47" s="10">
        <v>0.99</v>
      </c>
      <c r="J47" s="10">
        <v>0.97</v>
      </c>
      <c r="K47" s="15">
        <v>0.96</v>
      </c>
    </row>
    <row r="48" spans="2:11" x14ac:dyDescent="0.25">
      <c r="B48" s="24">
        <v>97</v>
      </c>
      <c r="C48" s="6">
        <v>1.08</v>
      </c>
      <c r="D48" s="10">
        <v>1.07</v>
      </c>
      <c r="E48" s="10">
        <v>1.06</v>
      </c>
      <c r="F48" s="10">
        <v>1.05</v>
      </c>
      <c r="G48" s="10">
        <v>1.03</v>
      </c>
      <c r="H48" s="10">
        <v>1.02</v>
      </c>
      <c r="I48" s="10">
        <v>1.01</v>
      </c>
      <c r="J48" s="10">
        <v>0.99</v>
      </c>
      <c r="K48" s="15">
        <v>0.98</v>
      </c>
    </row>
    <row r="49" spans="2:11" x14ac:dyDescent="0.25">
      <c r="B49" s="24">
        <v>99</v>
      </c>
      <c r="C49" s="6">
        <v>1.1000000000000001</v>
      </c>
      <c r="D49" s="10">
        <v>1.0900000000000001</v>
      </c>
      <c r="E49" s="10">
        <v>1.08</v>
      </c>
      <c r="F49" s="10">
        <v>1.07</v>
      </c>
      <c r="G49" s="10">
        <v>1.06</v>
      </c>
      <c r="H49" s="10">
        <v>1.04</v>
      </c>
      <c r="I49" s="10">
        <v>1.03</v>
      </c>
      <c r="J49" s="10">
        <v>1.01</v>
      </c>
      <c r="K49" s="15">
        <v>1</v>
      </c>
    </row>
    <row r="50" spans="2:11" x14ac:dyDescent="0.25">
      <c r="B50" s="24">
        <v>101</v>
      </c>
      <c r="C50" s="6">
        <v>1.1299999999999999</v>
      </c>
      <c r="D50" s="10">
        <v>1.1200000000000001</v>
      </c>
      <c r="E50" s="10">
        <v>1.1100000000000001</v>
      </c>
      <c r="F50" s="10">
        <v>1.0900000000000001</v>
      </c>
      <c r="G50" s="10">
        <v>1.08</v>
      </c>
      <c r="H50" s="10">
        <v>1.07</v>
      </c>
      <c r="I50" s="10">
        <v>1.05</v>
      </c>
      <c r="J50" s="10">
        <v>1.03</v>
      </c>
      <c r="K50" s="15">
        <v>1.02</v>
      </c>
    </row>
    <row r="51" spans="2:11" x14ac:dyDescent="0.25">
      <c r="B51" s="24">
        <v>103</v>
      </c>
      <c r="C51" s="6">
        <v>1.1599999999999999</v>
      </c>
      <c r="D51" s="10">
        <v>1.1499999999999999</v>
      </c>
      <c r="E51" s="10">
        <v>1.1299999999999999</v>
      </c>
      <c r="F51" s="10">
        <v>1.1200000000000001</v>
      </c>
      <c r="G51" s="10">
        <v>1.1100000000000001</v>
      </c>
      <c r="H51" s="10">
        <v>1.0900000000000001</v>
      </c>
      <c r="I51" s="10">
        <v>1.07</v>
      </c>
      <c r="J51" s="10">
        <v>1.06</v>
      </c>
      <c r="K51" s="15">
        <v>1.04</v>
      </c>
    </row>
    <row r="52" spans="2:11" ht="15.75" thickBot="1" x14ac:dyDescent="0.3">
      <c r="B52" s="24">
        <v>105</v>
      </c>
      <c r="C52" s="7">
        <v>1.18</v>
      </c>
      <c r="D52" s="11">
        <v>1.17</v>
      </c>
      <c r="E52" s="11">
        <v>1.1599999999999999</v>
      </c>
      <c r="F52" s="11">
        <v>1.1399999999999999</v>
      </c>
      <c r="G52" s="11">
        <v>1.1299999999999999</v>
      </c>
      <c r="H52" s="11">
        <v>1.1100000000000001</v>
      </c>
      <c r="I52" s="11">
        <v>1.1000000000000001</v>
      </c>
      <c r="J52" s="11">
        <v>1.08</v>
      </c>
      <c r="K52" s="16">
        <v>1.06</v>
      </c>
    </row>
    <row r="54" spans="2:11" x14ac:dyDescent="0.25">
      <c r="B54" s="24" t="s">
        <v>29</v>
      </c>
    </row>
    <row r="55" spans="2:11" x14ac:dyDescent="0.25">
      <c r="B55" s="24" t="s">
        <v>1</v>
      </c>
      <c r="C55" t="s">
        <v>30</v>
      </c>
      <c r="E55" s="24" t="s">
        <v>1</v>
      </c>
      <c r="F55" t="s">
        <v>276</v>
      </c>
      <c r="H55" t="s">
        <v>151</v>
      </c>
    </row>
    <row r="56" spans="2:11" x14ac:dyDescent="0.25">
      <c r="B56" s="24">
        <v>35</v>
      </c>
      <c r="C56">
        <v>0.78</v>
      </c>
      <c r="E56" s="24">
        <v>35</v>
      </c>
      <c r="F56">
        <v>1.1599999999999999</v>
      </c>
      <c r="H56">
        <v>1000</v>
      </c>
      <c r="I56">
        <v>0.96</v>
      </c>
    </row>
    <row r="57" spans="2:11" x14ac:dyDescent="0.25">
      <c r="B57" s="24">
        <v>36</v>
      </c>
      <c r="C57">
        <v>0.8</v>
      </c>
      <c r="E57" s="24">
        <v>36</v>
      </c>
      <c r="F57">
        <v>1.1399999999999999</v>
      </c>
      <c r="H57">
        <v>2000</v>
      </c>
      <c r="I57">
        <v>0.93</v>
      </c>
    </row>
    <row r="58" spans="2:11" x14ac:dyDescent="0.25">
      <c r="B58" s="24">
        <v>37</v>
      </c>
      <c r="C58">
        <v>0.82</v>
      </c>
      <c r="E58" s="24">
        <v>37</v>
      </c>
      <c r="F58">
        <v>1.1299999999999999</v>
      </c>
      <c r="H58">
        <v>3000</v>
      </c>
      <c r="I58">
        <v>0.9</v>
      </c>
    </row>
    <row r="59" spans="2:11" x14ac:dyDescent="0.25">
      <c r="B59" s="24">
        <v>38</v>
      </c>
      <c r="C59">
        <v>0.84</v>
      </c>
      <c r="E59" s="24">
        <v>38</v>
      </c>
      <c r="F59">
        <v>1.1100000000000001</v>
      </c>
      <c r="H59">
        <v>4000</v>
      </c>
      <c r="I59">
        <v>0.86</v>
      </c>
    </row>
    <row r="60" spans="2:11" x14ac:dyDescent="0.25">
      <c r="B60" s="24">
        <v>39</v>
      </c>
      <c r="C60">
        <v>0.85</v>
      </c>
      <c r="E60" s="24">
        <v>39</v>
      </c>
      <c r="F60">
        <v>1.1000000000000001</v>
      </c>
      <c r="H60">
        <v>5000</v>
      </c>
      <c r="I60">
        <v>0.83</v>
      </c>
    </row>
    <row r="61" spans="2:11" x14ac:dyDescent="0.25">
      <c r="B61" s="24">
        <v>40</v>
      </c>
      <c r="C61">
        <v>0.87</v>
      </c>
      <c r="E61" s="24">
        <v>40</v>
      </c>
      <c r="F61">
        <v>1.08</v>
      </c>
      <c r="H61">
        <v>6000</v>
      </c>
      <c r="I61">
        <v>0.8</v>
      </c>
    </row>
    <row r="62" spans="2:11" x14ac:dyDescent="0.25">
      <c r="B62" s="24">
        <v>41</v>
      </c>
      <c r="C62">
        <v>0.89</v>
      </c>
      <c r="E62" s="24">
        <v>41</v>
      </c>
      <c r="F62">
        <v>1.07</v>
      </c>
      <c r="H62">
        <v>7000</v>
      </c>
      <c r="I62">
        <v>0.77</v>
      </c>
    </row>
    <row r="63" spans="2:11" x14ac:dyDescent="0.25">
      <c r="B63" s="24">
        <v>42</v>
      </c>
      <c r="C63">
        <v>0.91</v>
      </c>
      <c r="E63" s="24">
        <v>42</v>
      </c>
      <c r="F63">
        <v>1.06</v>
      </c>
      <c r="H63">
        <v>8000</v>
      </c>
      <c r="I63">
        <v>0.74</v>
      </c>
    </row>
    <row r="64" spans="2:11" x14ac:dyDescent="0.25">
      <c r="B64" s="24">
        <v>43</v>
      </c>
      <c r="C64">
        <v>0.93</v>
      </c>
      <c r="E64" s="24">
        <v>43</v>
      </c>
      <c r="F64">
        <v>1.04</v>
      </c>
      <c r="H64">
        <v>9000</v>
      </c>
      <c r="I64">
        <v>0.71</v>
      </c>
    </row>
    <row r="65" spans="2:9" x14ac:dyDescent="0.25">
      <c r="B65" s="24">
        <v>44</v>
      </c>
      <c r="C65">
        <v>0.95</v>
      </c>
      <c r="E65" s="24">
        <v>44</v>
      </c>
      <c r="F65">
        <v>1.03</v>
      </c>
      <c r="H65">
        <v>10000</v>
      </c>
      <c r="I65">
        <v>0.69</v>
      </c>
    </row>
    <row r="66" spans="2:9" x14ac:dyDescent="0.25">
      <c r="B66" s="24">
        <v>45</v>
      </c>
      <c r="C66">
        <v>0.96</v>
      </c>
      <c r="E66" s="24">
        <v>45</v>
      </c>
      <c r="F66">
        <v>1.02</v>
      </c>
      <c r="H66">
        <v>11000</v>
      </c>
      <c r="I66">
        <v>0.66</v>
      </c>
    </row>
    <row r="67" spans="2:9" x14ac:dyDescent="0.25">
      <c r="B67" s="24">
        <v>46</v>
      </c>
      <c r="C67">
        <v>0.98</v>
      </c>
      <c r="E67" s="24">
        <v>46</v>
      </c>
      <c r="F67">
        <v>1.01</v>
      </c>
      <c r="H67">
        <v>12000</v>
      </c>
      <c r="I67">
        <v>0.64</v>
      </c>
    </row>
    <row r="68" spans="2:9" x14ac:dyDescent="0.25">
      <c r="B68" s="24">
        <v>47</v>
      </c>
      <c r="C68">
        <v>1</v>
      </c>
      <c r="E68" s="24">
        <v>47</v>
      </c>
      <c r="F68">
        <v>1</v>
      </c>
      <c r="H68">
        <v>13000</v>
      </c>
      <c r="I68">
        <v>0.61</v>
      </c>
    </row>
    <row r="69" spans="2:9" x14ac:dyDescent="0.25">
      <c r="B69" s="24">
        <v>48</v>
      </c>
      <c r="C69">
        <v>1.02</v>
      </c>
      <c r="E69" s="24">
        <v>48</v>
      </c>
      <c r="F69">
        <v>0.99</v>
      </c>
      <c r="H69">
        <v>14000</v>
      </c>
      <c r="I69">
        <v>0.59</v>
      </c>
    </row>
    <row r="70" spans="2:9" x14ac:dyDescent="0.25">
      <c r="B70" s="24">
        <v>49</v>
      </c>
      <c r="C70">
        <v>1.04</v>
      </c>
      <c r="E70" s="24">
        <v>49</v>
      </c>
      <c r="F70">
        <v>0.98</v>
      </c>
      <c r="H70">
        <v>15000</v>
      </c>
      <c r="I70">
        <v>0.56000000000000005</v>
      </c>
    </row>
    <row r="71" spans="2:9" x14ac:dyDescent="0.25">
      <c r="B71" s="24">
        <v>50</v>
      </c>
      <c r="C71">
        <v>1.05</v>
      </c>
      <c r="E71" s="24">
        <v>50</v>
      </c>
      <c r="F71">
        <v>0.97</v>
      </c>
    </row>
    <row r="72" spans="2:9" x14ac:dyDescent="0.25">
      <c r="B72" s="24">
        <v>51</v>
      </c>
      <c r="C72">
        <v>1.07</v>
      </c>
      <c r="E72" s="24">
        <v>51</v>
      </c>
      <c r="F72">
        <v>0.96</v>
      </c>
    </row>
    <row r="73" spans="2:9" x14ac:dyDescent="0.25">
      <c r="B73" s="24">
        <v>52</v>
      </c>
      <c r="C73">
        <v>1.0900000000000001</v>
      </c>
      <c r="E73" s="24">
        <v>52</v>
      </c>
      <c r="F73">
        <v>0.96</v>
      </c>
    </row>
    <row r="74" spans="2:9" x14ac:dyDescent="0.25">
      <c r="B74" s="24">
        <v>53</v>
      </c>
      <c r="C74">
        <v>1.1100000000000001</v>
      </c>
      <c r="E74" s="24">
        <v>53</v>
      </c>
      <c r="F74">
        <v>0.95</v>
      </c>
    </row>
    <row r="75" spans="2:9" x14ac:dyDescent="0.25">
      <c r="B75" s="24">
        <v>54</v>
      </c>
      <c r="C75">
        <v>1.1200000000000001</v>
      </c>
      <c r="E75" s="24">
        <v>54</v>
      </c>
      <c r="F75">
        <v>0.94</v>
      </c>
    </row>
    <row r="76" spans="2:9" x14ac:dyDescent="0.25">
      <c r="B76" s="24">
        <v>55</v>
      </c>
      <c r="C76">
        <v>1.1399999999999999</v>
      </c>
      <c r="E76" s="24">
        <v>55</v>
      </c>
      <c r="F76">
        <v>0.93</v>
      </c>
    </row>
    <row r="77" spans="2:9" x14ac:dyDescent="0.25">
      <c r="B77" s="24">
        <v>56</v>
      </c>
      <c r="C77">
        <v>1.1599999999999999</v>
      </c>
      <c r="E77" s="24">
        <v>56</v>
      </c>
      <c r="F77">
        <v>0.93</v>
      </c>
    </row>
    <row r="78" spans="2:9" x14ac:dyDescent="0.25">
      <c r="B78" s="24">
        <v>57</v>
      </c>
      <c r="C78">
        <v>1.18</v>
      </c>
      <c r="E78" s="24">
        <v>57</v>
      </c>
      <c r="F78">
        <v>0.92</v>
      </c>
    </row>
    <row r="79" spans="2:9" x14ac:dyDescent="0.25">
      <c r="B79" s="24">
        <v>58</v>
      </c>
      <c r="C79">
        <v>1.19</v>
      </c>
      <c r="E79" s="24">
        <v>58</v>
      </c>
      <c r="F79">
        <v>0.91</v>
      </c>
    </row>
    <row r="80" spans="2:9" x14ac:dyDescent="0.25">
      <c r="B80" s="24">
        <v>59</v>
      </c>
      <c r="C80">
        <v>1.21</v>
      </c>
      <c r="E80" s="24">
        <v>59</v>
      </c>
      <c r="F80">
        <v>0.91</v>
      </c>
    </row>
    <row r="81" spans="2:6" x14ac:dyDescent="0.25">
      <c r="B81" s="24">
        <v>60</v>
      </c>
      <c r="C81">
        <v>1.23</v>
      </c>
      <c r="E81" s="24">
        <v>60</v>
      </c>
      <c r="F81">
        <v>0.9</v>
      </c>
    </row>
    <row r="82" spans="2:6" x14ac:dyDescent="0.25">
      <c r="B82" s="24">
        <v>61</v>
      </c>
      <c r="C82">
        <v>1.24</v>
      </c>
      <c r="E82" s="24">
        <v>61</v>
      </c>
      <c r="F82">
        <v>0.89</v>
      </c>
    </row>
    <row r="83" spans="2:6" x14ac:dyDescent="0.25">
      <c r="B83" s="24">
        <v>62</v>
      </c>
      <c r="C83">
        <v>1.26</v>
      </c>
      <c r="E83" s="24">
        <v>62</v>
      </c>
      <c r="F83">
        <v>0.89</v>
      </c>
    </row>
    <row r="84" spans="2:6" x14ac:dyDescent="0.25">
      <c r="B84" s="24">
        <v>63</v>
      </c>
      <c r="C84">
        <v>1.27</v>
      </c>
      <c r="E84" s="24">
        <v>63</v>
      </c>
      <c r="F84">
        <v>0.88</v>
      </c>
    </row>
    <row r="85" spans="2:6" x14ac:dyDescent="0.25">
      <c r="B85" s="24">
        <v>64</v>
      </c>
      <c r="C85">
        <v>1.29</v>
      </c>
      <c r="E85" s="24">
        <v>64</v>
      </c>
      <c r="F85">
        <v>0.87</v>
      </c>
    </row>
    <row r="86" spans="2:6" x14ac:dyDescent="0.25">
      <c r="B86" s="24">
        <v>65</v>
      </c>
      <c r="C86">
        <v>1.31</v>
      </c>
      <c r="E86" s="24">
        <v>65</v>
      </c>
      <c r="F86">
        <v>0.87</v>
      </c>
    </row>
    <row r="87" spans="2:6" x14ac:dyDescent="0.25">
      <c r="B87" s="24">
        <v>66</v>
      </c>
      <c r="C87">
        <v>1.32</v>
      </c>
      <c r="E87" s="24">
        <v>66</v>
      </c>
      <c r="F87">
        <v>0.86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Read Me</vt:lpstr>
      <vt:lpstr>Cooling Test I-P</vt:lpstr>
      <vt:lpstr>Heating Test I-P</vt:lpstr>
      <vt:lpstr>221 Tables</vt:lpstr>
      <vt:lpstr>Table Lookups</vt:lpstr>
      <vt:lpstr>'Cooling Test I-P'!Print_Area</vt:lpstr>
      <vt:lpstr>'Heating Test I-P'!Print_Area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BenLipscomb</dc:creator>
  <cp:lastModifiedBy>BenLipscomb</cp:lastModifiedBy>
  <cp:lastPrinted>2022-01-11T17:07:14Z</cp:lastPrinted>
  <dcterms:created xsi:type="dcterms:W3CDTF">2021-12-13T20:40:08Z</dcterms:created>
  <dcterms:modified xsi:type="dcterms:W3CDTF">2022-08-17T20:26:55Z</dcterms:modified>
</cp:coreProperties>
</file>